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1325" windowHeight="852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Area" localSheetId="0">'Лист1'!$EL$1:$EP$66</definedName>
  </definedNames>
  <calcPr fullCalcOnLoad="1"/>
</workbook>
</file>

<file path=xl/sharedStrings.xml><?xml version="1.0" encoding="utf-8"?>
<sst xmlns="http://schemas.openxmlformats.org/spreadsheetml/2006/main" count="1499" uniqueCount="542">
  <si>
    <t>Наименование работ</t>
  </si>
  <si>
    <t>Объем выполненных работ</t>
  </si>
  <si>
    <t>Услуги по содержанию общего имущества собственников помещений</t>
  </si>
  <si>
    <t xml:space="preserve"> Аварийное обслуживание</t>
  </si>
  <si>
    <t>Дератизация</t>
  </si>
  <si>
    <t xml:space="preserve"> Учет и расчет платежей</t>
  </si>
  <si>
    <t>Консервация, промывка, испытание системы центрального отопления</t>
  </si>
  <si>
    <t>Текущий ремонт общего имущества собственников помещений</t>
  </si>
  <si>
    <t>ИТОГО:</t>
  </si>
  <si>
    <t>Прочистка вентиляционных каналов</t>
  </si>
  <si>
    <t>май</t>
  </si>
  <si>
    <t>июнь</t>
  </si>
  <si>
    <t>июль</t>
  </si>
  <si>
    <t>август</t>
  </si>
  <si>
    <t>сентябрь</t>
  </si>
  <si>
    <t>Регулировка системы центрального отопления</t>
  </si>
  <si>
    <t>Расконсервация системы центрального отопления (промывка системы, заполнение водой)</t>
  </si>
  <si>
    <t>4 шт.</t>
  </si>
  <si>
    <t>4479,7 м2</t>
  </si>
  <si>
    <t>Восстановление освещения</t>
  </si>
  <si>
    <t>ЛОН - 5 шт.</t>
  </si>
  <si>
    <t>труба D15 - 10 п.м</t>
  </si>
  <si>
    <t>2,5 м2</t>
  </si>
  <si>
    <t>Закладка подвального окна</t>
  </si>
  <si>
    <t>6 кирпичей, 1 ведро раствора</t>
  </si>
  <si>
    <t>Задвижки D80 - 20 шт.</t>
  </si>
  <si>
    <t>2 м2</t>
  </si>
  <si>
    <t>Кабель АВВГ-3х2,5 - 20 м, ЛОН - 10 шт.</t>
  </si>
  <si>
    <t>х</t>
  </si>
  <si>
    <t>179 чел.</t>
  </si>
  <si>
    <t>175 чел.</t>
  </si>
  <si>
    <t>180 чел.</t>
  </si>
  <si>
    <t>177 чел.</t>
  </si>
  <si>
    <t>октябрь</t>
  </si>
  <si>
    <t>ноябрь</t>
  </si>
  <si>
    <t>кран шар. D15 - 4 шт.</t>
  </si>
  <si>
    <t>182 чел.</t>
  </si>
  <si>
    <t>декабрь</t>
  </si>
  <si>
    <t>кран шар. D15 - 1 шт.</t>
  </si>
  <si>
    <t>185 чел.</t>
  </si>
  <si>
    <t>Стоимость выполненных работ с НДС, руб.</t>
  </si>
  <si>
    <t>Замена разбитых стекол в окнах и дверях (помещений общего пользования)</t>
  </si>
  <si>
    <t>испытание трубопроводов системы центрального отопления</t>
  </si>
  <si>
    <t>Проверка исправности канализационных вытяжек</t>
  </si>
  <si>
    <t>Проверка заземления оболочки э/кабеля, замеры сопротивления изоляции</t>
  </si>
  <si>
    <t>Осмотр водопровода, канализации и ГВС с проверкой исправности</t>
  </si>
  <si>
    <t>Осмотр системы центрального отопления в местах общего пользования</t>
  </si>
  <si>
    <t>Обслуживание водоподогревателей (1 шт.)</t>
  </si>
  <si>
    <t>Обслуживание насосов (1 шт.)</t>
  </si>
  <si>
    <t>Обслуживание регуляторов тепла (1 шт.)</t>
  </si>
  <si>
    <t>Обслуживание и ремонт общедомовых приборов учета (4 шт.)</t>
  </si>
  <si>
    <t>Организация и проведение микробиологического и санитарно-химического контроля горячего водоснабжения</t>
  </si>
  <si>
    <t>Обслуживание вводных и внутренних газопроводов жилого фонда (100 м)</t>
  </si>
  <si>
    <t>Задолженность на 01.05.08 г.</t>
  </si>
  <si>
    <t>Задолженность на 01.01.09 г.</t>
  </si>
  <si>
    <t>Затраты по содержанию и текущему ремонту</t>
  </si>
  <si>
    <t>Начислено за содержание и тек.ремонт</t>
  </si>
  <si>
    <t xml:space="preserve">Оплачено </t>
  </si>
  <si>
    <t xml:space="preserve">Задолженность (+) , переплата (-) </t>
  </si>
  <si>
    <t>В том числе перед ООО " Коммунальщик " с 01.05.2008 г.</t>
  </si>
  <si>
    <t>Экономия (+) , перерасход (-) (оплата минус затраты)</t>
  </si>
  <si>
    <t>Затраты по вывозу мусора</t>
  </si>
  <si>
    <t xml:space="preserve">Начислено </t>
  </si>
  <si>
    <t>в том числе перед ООО " Коммунальщик " с 01.05.2008 г.</t>
  </si>
  <si>
    <t>Итого: задолженность (+), переплата (-)</t>
  </si>
  <si>
    <t>Итого : экономия (+) , перерасход ( - ) средств ( оплата минус затраты)</t>
  </si>
  <si>
    <t>Лицевой счет ул. Ленинского Комсомола , 35</t>
  </si>
  <si>
    <t>февраль 2009 г.</t>
  </si>
  <si>
    <t>№ акта , дата</t>
  </si>
  <si>
    <t>Сумма</t>
  </si>
  <si>
    <t xml:space="preserve">Уборка земельного участка, входящего в состав общего имущества </t>
  </si>
  <si>
    <t>Проверка и восстановление работоспособности регуляторов БГВ</t>
  </si>
  <si>
    <t>№4 от 05.02.09г.</t>
  </si>
  <si>
    <t>Сверка эл.схем подключения дома</t>
  </si>
  <si>
    <t>№61 от 13.02.09г.</t>
  </si>
  <si>
    <t>Технический осмотр систем тепло-, водоснабжения, водоотведения</t>
  </si>
  <si>
    <t>№37 от 12.02.09г.</t>
  </si>
  <si>
    <t>Проверка подключения освещения подъезда</t>
  </si>
  <si>
    <t>№88 от 17.02.09г.</t>
  </si>
  <si>
    <t>Гидравлическое испытание подогревателя ГВС</t>
  </si>
  <si>
    <t>№7 от 17.02.09г.</t>
  </si>
  <si>
    <t>Проверка бойлера на плотность</t>
  </si>
  <si>
    <t>№46 от 17.02.09г.</t>
  </si>
  <si>
    <t>Тех.осмотр ВРУ, сверка схем эл.снабжения</t>
  </si>
  <si>
    <t>№69 от 20.02.09г.</t>
  </si>
  <si>
    <t>Сбивание сосулек (около кв.36)</t>
  </si>
  <si>
    <t>№27 от 24.02.09г.</t>
  </si>
  <si>
    <t>апрель 2009г.</t>
  </si>
  <si>
    <t>март 2009 г.</t>
  </si>
  <si>
    <t>Ревизия жилого дома, ремонт электроснабжения</t>
  </si>
  <si>
    <t>№ 195 от 24.03.09 г.</t>
  </si>
  <si>
    <t>Проверка регуляторов РТДО по графику</t>
  </si>
  <si>
    <t>№ 131 от 18.03.09г.</t>
  </si>
  <si>
    <t>Ремонт подвального окна</t>
  </si>
  <si>
    <t>№ 4 от 03.03.09г.</t>
  </si>
  <si>
    <t>Замена трансформаторов тока</t>
  </si>
  <si>
    <t>№ 169 от 22.04.09г.</t>
  </si>
  <si>
    <t>Замена лампочек в подъезде</t>
  </si>
  <si>
    <t>№ 173 от 23.04.09*г.</t>
  </si>
  <si>
    <t>Проверка бойлеров на плотность по графику</t>
  </si>
  <si>
    <t>№ 209 от 28.04.09г.</t>
  </si>
  <si>
    <t>№ 95 от 28.04.09г.</t>
  </si>
  <si>
    <t>№ 69 от 09.04.09г.</t>
  </si>
  <si>
    <t>маи 2009*г.</t>
  </si>
  <si>
    <t>июнь 2009г.</t>
  </si>
  <si>
    <t>Отключение отопления</t>
  </si>
  <si>
    <t>№ 12 от 04.05.09г.</t>
  </si>
  <si>
    <t>Проведение тепловых испытаний</t>
  </si>
  <si>
    <t>№ 95 от 15.05.09г.</t>
  </si>
  <si>
    <t>Проверка на плотность СТС / опрессовка /</t>
  </si>
  <si>
    <t>№ 133 от 20.05.09г.</t>
  </si>
  <si>
    <t>Ревизия эл.щитовой</t>
  </si>
  <si>
    <t>№ 120 от 22.05.09г.</t>
  </si>
  <si>
    <t>Дератизация в строениях</t>
  </si>
  <si>
    <t>№ 4 от 30.04.09г.</t>
  </si>
  <si>
    <t>№144 от 31.05.09г</t>
  </si>
  <si>
    <t>Дезинсекция</t>
  </si>
  <si>
    <t>январь 2009г.</t>
  </si>
  <si>
    <t>№ 20 от 30.01.09г.</t>
  </si>
  <si>
    <t>Врезка вентилей под промывку</t>
  </si>
  <si>
    <t>№ 61/сл от 09.06.09г.</t>
  </si>
  <si>
    <t>Изготовление и установка досок объявлений</t>
  </si>
  <si>
    <t>№ 33/пк от 11.06.09г.</t>
  </si>
  <si>
    <t>Замена лампочек -3шт.</t>
  </si>
  <si>
    <t>№ 81/эл от 15.06.09г.</t>
  </si>
  <si>
    <t>Промывка отопительной системы, гидравлич.испытания</t>
  </si>
  <si>
    <t>№ 108/сл от 15.06.09г.</t>
  </si>
  <si>
    <t>Заделка щелей</t>
  </si>
  <si>
    <t>№ 36/1пк от 16.06.09г.</t>
  </si>
  <si>
    <t>Замена входных вентилей 2шт.</t>
  </si>
  <si>
    <t>№ 216/сл от 23.06.09г.</t>
  </si>
  <si>
    <t>Обслуживание приборов учета</t>
  </si>
  <si>
    <t>№ 274 ОТ 31.05.09Г.</t>
  </si>
  <si>
    <t>№ 154 от 30.04.09г.</t>
  </si>
  <si>
    <t>Восстановление электроснабжения</t>
  </si>
  <si>
    <t>Управление МКД</t>
  </si>
  <si>
    <t>июль 2009г.</t>
  </si>
  <si>
    <t>осмотр вводной распаечной коробки</t>
  </si>
  <si>
    <t>№22 от 02.07.09</t>
  </si>
  <si>
    <t>ревизия входных вентилей - 2 шт.</t>
  </si>
  <si>
    <t>№ 125 от 10.07.09.</t>
  </si>
  <si>
    <t xml:space="preserve">замена прокладки на РТДО </t>
  </si>
  <si>
    <t>№ 157 от 15.07.09.</t>
  </si>
  <si>
    <t>ремонт двери на кровлю</t>
  </si>
  <si>
    <t>№ 69 от 24.07.09.</t>
  </si>
  <si>
    <t>укрепление, покраска элеваторных узлов</t>
  </si>
  <si>
    <t>№ 272 от 31.07.09.</t>
  </si>
  <si>
    <t>август 2009г.</t>
  </si>
  <si>
    <t>Установка регулятора РТДО ф 25</t>
  </si>
  <si>
    <t>№ 40 от 05.08.09.</t>
  </si>
  <si>
    <t>ревизия вентиля</t>
  </si>
  <si>
    <t>№ 92 от 13.08.09.</t>
  </si>
  <si>
    <t>№ 121 от 17.08.09.</t>
  </si>
  <si>
    <t>ревизия эл.щитка, замена деталей</t>
  </si>
  <si>
    <t>№ 144 от 19.08.09.</t>
  </si>
  <si>
    <t>отключение системы теплоснабжения на ВВП</t>
  </si>
  <si>
    <t>№ 173 от 25.08.09.</t>
  </si>
  <si>
    <t>сентябрь 2009 г.</t>
  </si>
  <si>
    <t>проведение испытаний на плотность, прочность системы теплоснабжения</t>
  </si>
  <si>
    <t>№ 27 от 08.09.09.</t>
  </si>
  <si>
    <t>ремонт батареи</t>
  </si>
  <si>
    <t>№ 7 от 02.09.09.</t>
  </si>
  <si>
    <t>№ 43 от 09.09.09.</t>
  </si>
  <si>
    <t>замена лампочек в подъезде</t>
  </si>
  <si>
    <t>обследование ВВП на закипание</t>
  </si>
  <si>
    <t>№ 55 от 14.09.09.</t>
  </si>
  <si>
    <t>освещение бойлерной</t>
  </si>
  <si>
    <t>№ 86 от 14.09.09.</t>
  </si>
  <si>
    <t>№ 125 от 18.09.09.</t>
  </si>
  <si>
    <t>ремонт вх.вентиля - смена клапана</t>
  </si>
  <si>
    <t>№ 93 от 22.09.09.</t>
  </si>
  <si>
    <t>ревизия эл.щитка</t>
  </si>
  <si>
    <t>№ 177 от 25.09.09.</t>
  </si>
  <si>
    <t>поверка 1-го водосчетчика холодной воды Dn 50 установленного в здании жилого дома</t>
  </si>
  <si>
    <t>№ 1 от 24.07.09.</t>
  </si>
  <si>
    <t>дератизация в строениях</t>
  </si>
  <si>
    <t>№ 217 от 31.07.09.</t>
  </si>
  <si>
    <t>дезинсекция в строениях</t>
  </si>
  <si>
    <t>обслуживание приборов учета</t>
  </si>
  <si>
    <t>№ 338 от 31.07.09.</t>
  </si>
  <si>
    <t>№ 521 от 30.09.09.</t>
  </si>
  <si>
    <t>№ 264 от 30.09.09.</t>
  </si>
  <si>
    <t>№ 239 от 31.08.09.</t>
  </si>
  <si>
    <t>№ 452 от 31.08.09.</t>
  </si>
  <si>
    <t>дополнительные работы: по вывозу покош. травы, мусора на субботниках, стрижки кустарников, затраты на проведение голосования</t>
  </si>
  <si>
    <t>октябрь 2009 г.</t>
  </si>
  <si>
    <t>№ 572 от 31.10.09.</t>
  </si>
  <si>
    <t>№ 279 от 31.10.09.</t>
  </si>
  <si>
    <t>прочистка вентиляционной вытяжки</t>
  </si>
  <si>
    <t>9 от 09.10.09г.</t>
  </si>
  <si>
    <t>ноябрь2009г.</t>
  </si>
  <si>
    <t>декабрь 2009г.</t>
  </si>
  <si>
    <t>1097/1 от 25.12.09г.</t>
  </si>
  <si>
    <t>замена вх.вентилей д.15 - 3шт.</t>
  </si>
  <si>
    <t>1089 от 11.12.09г.</t>
  </si>
  <si>
    <t>проверка ВВП на плотность</t>
  </si>
  <si>
    <t>1101 от 31.12.09г.</t>
  </si>
  <si>
    <t>заменав стекла</t>
  </si>
  <si>
    <t>989 от 02.11.09г.</t>
  </si>
  <si>
    <t xml:space="preserve">ревизия вентилей д.15 -40мм </t>
  </si>
  <si>
    <t>996 от 05.11.09г.</t>
  </si>
  <si>
    <t>замена выключателей</t>
  </si>
  <si>
    <t>1033 от 16.11.09г.</t>
  </si>
  <si>
    <t>ревизия вентилей ф15-ф40</t>
  </si>
  <si>
    <t>1045 от 19.11.09г.</t>
  </si>
  <si>
    <t>установка долсок объявления</t>
  </si>
  <si>
    <t>1056 от 23.11.09г.</t>
  </si>
  <si>
    <t>установка пружины на входную дверь</t>
  </si>
  <si>
    <t>11 от 26.11.09г</t>
  </si>
  <si>
    <t>325 от 31.12.09г.</t>
  </si>
  <si>
    <t>№ 817 от 31.12.09.</t>
  </si>
  <si>
    <t>анализ горячей воды</t>
  </si>
  <si>
    <t>315 от 30.11.09г.</t>
  </si>
  <si>
    <t>601 от 30.11.09г.</t>
  </si>
  <si>
    <t>январь 2010г.</t>
  </si>
  <si>
    <t>февраль 2010г.</t>
  </si>
  <si>
    <t>март 2010г.</t>
  </si>
  <si>
    <t>замена лампочек в подьезде 100 Вт</t>
  </si>
  <si>
    <t>5 от 15.01.2010г.</t>
  </si>
  <si>
    <t>очистка карнизов крыш от сосулек</t>
  </si>
  <si>
    <t>2 от 11.01.10</t>
  </si>
  <si>
    <t>21 от 31.01.10г.</t>
  </si>
  <si>
    <t>35 от 31.01.10</t>
  </si>
  <si>
    <t>закрашивание надписей на домах</t>
  </si>
  <si>
    <t>6 от 15.01.10</t>
  </si>
  <si>
    <t>7 от 22.01.10</t>
  </si>
  <si>
    <t>14 от 05.02.10</t>
  </si>
  <si>
    <t>восстановление подъездного освещения</t>
  </si>
  <si>
    <t>19 от 12.02.10</t>
  </si>
  <si>
    <t xml:space="preserve">замена лампочек 40 Вт </t>
  </si>
  <si>
    <t>смена вентиля ф 15 мм с САГ</t>
  </si>
  <si>
    <t>4 от 15.01.10</t>
  </si>
  <si>
    <t>ремонт ВВП</t>
  </si>
  <si>
    <t>3 от 11.01.10</t>
  </si>
  <si>
    <t>ревизия вентилей ф 15,20,25</t>
  </si>
  <si>
    <t>12 от 29.01.10</t>
  </si>
  <si>
    <t>устранение свища на п/сушитекле</t>
  </si>
  <si>
    <t>15 от 05.02.10</t>
  </si>
  <si>
    <t xml:space="preserve">смена вентиля ф 15 мм </t>
  </si>
  <si>
    <t>22 от 19.02.10</t>
  </si>
  <si>
    <t>замена стояка х/воды</t>
  </si>
  <si>
    <t>очистка карнизов крыш от сосулек и наледей</t>
  </si>
  <si>
    <t>42 от 12.03.10</t>
  </si>
  <si>
    <t>ремонт кровли</t>
  </si>
  <si>
    <t>смена вентиля ф 15 мм с аппаратом для газовой сварки и резки</t>
  </si>
  <si>
    <t>47 от 26.03.10</t>
  </si>
  <si>
    <t>смена вентиля ф 15 мм</t>
  </si>
  <si>
    <t>40 от 12.03.10</t>
  </si>
  <si>
    <t>замена патрона подвесного и лампочки</t>
  </si>
  <si>
    <t>31 от 05.03.10</t>
  </si>
  <si>
    <t>замена лампочек 100 Вт в подъезде</t>
  </si>
  <si>
    <t>смена вентиля ф 15 мма</t>
  </si>
  <si>
    <t>32 от 05.03.10</t>
  </si>
  <si>
    <t>63 от 16.04.10</t>
  </si>
  <si>
    <t>отключение отопления</t>
  </si>
  <si>
    <t>68 от 30.04.10</t>
  </si>
  <si>
    <t>установка замка на ВРУ</t>
  </si>
  <si>
    <t>59 от 09.04.10</t>
  </si>
  <si>
    <t>ревизия на ВРУ и этажных эл.щитков, замена деталей, протяжка контактов</t>
  </si>
  <si>
    <t>64 от 16.04.10</t>
  </si>
  <si>
    <t>ревизия задвижек ф 50 мм</t>
  </si>
  <si>
    <t>апрель 2010г.</t>
  </si>
  <si>
    <t>типография</t>
  </si>
  <si>
    <t>нежилое</t>
  </si>
  <si>
    <t>май 2010г</t>
  </si>
  <si>
    <t>гидравлическое испытание вх.запорной арматуры</t>
  </si>
  <si>
    <t>77 от 14.05.10</t>
  </si>
  <si>
    <t>смена запорной арматуры</t>
  </si>
  <si>
    <t>74 от 07.05.10</t>
  </si>
  <si>
    <t>восстановление освещения</t>
  </si>
  <si>
    <t>73 от 07.05.10</t>
  </si>
  <si>
    <t>установка розетки в подвале</t>
  </si>
  <si>
    <t>восстановление освещения в подвале</t>
  </si>
  <si>
    <t>регулятор температуры</t>
  </si>
  <si>
    <t>907 от 27.04.10</t>
  </si>
  <si>
    <t>дератизация</t>
  </si>
  <si>
    <t>118 от 31.05.10</t>
  </si>
  <si>
    <t>дезинсекция</t>
  </si>
  <si>
    <t>Остаток на 01.05.09г.</t>
  </si>
  <si>
    <t>Обороты с мая 2009г. по апрель 2010г.</t>
  </si>
  <si>
    <t>Остаток на 01.05.2010г.</t>
  </si>
  <si>
    <t>обслуживание РТДО</t>
  </si>
  <si>
    <t>обслуживание насосов</t>
  </si>
  <si>
    <t>обслуживание бойлеров</t>
  </si>
  <si>
    <t>обслуживание регуляторов тепла</t>
  </si>
  <si>
    <t>обслуживание водоподогревателей</t>
  </si>
  <si>
    <t>июнь 2010 г.</t>
  </si>
  <si>
    <t>88 от 04.06.10</t>
  </si>
  <si>
    <t>ревизия и регулировка элеваторного узла</t>
  </si>
  <si>
    <t>опрессовка системы центрального отопления</t>
  </si>
  <si>
    <t>заполнение системы отопления технической водой</t>
  </si>
  <si>
    <t>подключение и отключение компрессора</t>
  </si>
  <si>
    <t>91 от 11.06.10</t>
  </si>
  <si>
    <t>ревизия задвижек ф 80,100 мм</t>
  </si>
  <si>
    <t>смена задвижек чугунных ф 80 мм</t>
  </si>
  <si>
    <t>установка кип</t>
  </si>
  <si>
    <t>замена автомата АЕ 16А</t>
  </si>
  <si>
    <t>94 от 18.06.10</t>
  </si>
  <si>
    <t>июль 2010г.</t>
  </si>
  <si>
    <t>укрепление элеваторных узлов</t>
  </si>
  <si>
    <t>109 от 09.07.10</t>
  </si>
  <si>
    <t>установка розетки</t>
  </si>
  <si>
    <t>108 от 09.07.10</t>
  </si>
  <si>
    <t>подключение сварочного аппарата</t>
  </si>
  <si>
    <t>монтаж циркуляционной линии</t>
  </si>
  <si>
    <t>119 от 30.07.10</t>
  </si>
  <si>
    <t>118 от 30.07.10</t>
  </si>
  <si>
    <t>август 2010 г.</t>
  </si>
  <si>
    <t xml:space="preserve">промывка системы центрального отопления технической водой </t>
  </si>
  <si>
    <t>прочистка канализационной вытяжки</t>
  </si>
  <si>
    <t>120 от 30.07.10</t>
  </si>
  <si>
    <t>восстановление тепловой изоляции системы отопления и ГВС</t>
  </si>
  <si>
    <t>134 от 20.08.10</t>
  </si>
  <si>
    <t>отключение системы теплоснабжения, ГВС</t>
  </si>
  <si>
    <t>139 от 27.08.10</t>
  </si>
  <si>
    <t>включение системы теплоснабжения, ГВС</t>
  </si>
  <si>
    <t>сентябрь 2010 г.</t>
  </si>
  <si>
    <t>смена вентиля ф 20 мм с аппаратом для газовой сварки и резки</t>
  </si>
  <si>
    <t>149 от 03.09.10</t>
  </si>
  <si>
    <t>157 от 17.09.10</t>
  </si>
  <si>
    <t>154 от 10.09.10</t>
  </si>
  <si>
    <t>устранение течи п/сушителя в перекрытии</t>
  </si>
  <si>
    <t>161 от 24.09.10</t>
  </si>
  <si>
    <t>запуск системы отопления</t>
  </si>
  <si>
    <t>164 от 30.09.10</t>
  </si>
  <si>
    <t>октябрь 2010г.</t>
  </si>
  <si>
    <t>171 от 08.10.10</t>
  </si>
  <si>
    <t>ремонт канализационного стояка</t>
  </si>
  <si>
    <t>174 от 15.10.10</t>
  </si>
  <si>
    <t>180 от 29.10.10</t>
  </si>
  <si>
    <t>замена стекла</t>
  </si>
  <si>
    <t>178 от 22.10.10</t>
  </si>
  <si>
    <t>173 от 15.10.10</t>
  </si>
  <si>
    <t>Аварийное обслуживание</t>
  </si>
  <si>
    <t>Расчетно-кассовое обслуживание</t>
  </si>
  <si>
    <t>ноябрь 2010г.</t>
  </si>
  <si>
    <t>196 от 26.11.10</t>
  </si>
  <si>
    <t>декабрь 2010г.</t>
  </si>
  <si>
    <t>очистка карниза крыш от сосулек и наледей</t>
  </si>
  <si>
    <t>225 от 31.12.10</t>
  </si>
  <si>
    <t>210 от 10.12.10</t>
  </si>
  <si>
    <t>нежилые</t>
  </si>
  <si>
    <t>январь 2011г.</t>
  </si>
  <si>
    <t>3 от 10.01.11</t>
  </si>
  <si>
    <t>замена патрона настенного и лампочки</t>
  </si>
  <si>
    <t>16 от 28.01.11</t>
  </si>
  <si>
    <t>смена вентиля с аппаратом для газовой сварки и резки</t>
  </si>
  <si>
    <t>17 от 28.01.11</t>
  </si>
  <si>
    <t>12 от 21.01.11</t>
  </si>
  <si>
    <t>февраль 2011 г.</t>
  </si>
  <si>
    <t>очистка карнизов от сосулек и наледей</t>
  </si>
  <si>
    <t>28 от 04.02.11</t>
  </si>
  <si>
    <t>27 от 04.02.11</t>
  </si>
  <si>
    <t>осмотр и ревизия ВРУ</t>
  </si>
  <si>
    <t>37 от 18.02.11</t>
  </si>
  <si>
    <t>41 от 25.02.11</t>
  </si>
  <si>
    <t>32 от 11.02.11</t>
  </si>
  <si>
    <t>март 2011г.</t>
  </si>
  <si>
    <t>устранение течи бабареи под контргайкой</t>
  </si>
  <si>
    <t>55 от 11.03.11</t>
  </si>
  <si>
    <t>удаление воздушных пробок</t>
  </si>
  <si>
    <t>устранение течи батареи под контргайкой</t>
  </si>
  <si>
    <t>61 от 18.03.11</t>
  </si>
  <si>
    <t>очистка карнизов крыш от сосулек и неледей</t>
  </si>
  <si>
    <t>69 от 31.03.11</t>
  </si>
  <si>
    <t>62 от 18.03.11</t>
  </si>
  <si>
    <t>56 от 11.03.11</t>
  </si>
  <si>
    <t>очистка кровли от снега</t>
  </si>
  <si>
    <t>апрель 2011г.</t>
  </si>
  <si>
    <t>уккрепление батареи</t>
  </si>
  <si>
    <t>74 от 08.04.11</t>
  </si>
  <si>
    <t>отключение системы теплоснабжения</t>
  </si>
  <si>
    <t>83 от 29.04.11</t>
  </si>
  <si>
    <t>ремонт ВВП, смена трубопровода на системе ГВС</t>
  </si>
  <si>
    <t>8/3 от 29.04.11</t>
  </si>
  <si>
    <t>Обороты с мая 2010г. по апрель 2011г.</t>
  </si>
  <si>
    <t>Остаток на 01.05.2011г.</t>
  </si>
  <si>
    <t>Генеральный директор :                                 А.В.Митрофанов</t>
  </si>
  <si>
    <t>Главный экономист :                                      Т.С.Цалко</t>
  </si>
  <si>
    <t>май 2011г.</t>
  </si>
  <si>
    <t>94 от 13.05.11</t>
  </si>
  <si>
    <t>гидравлические испытания вх.запорной арматуры</t>
  </si>
  <si>
    <t>испытание тепловых сетей на максимальную температуру</t>
  </si>
  <si>
    <t>91 от 06.05.11</t>
  </si>
  <si>
    <t>ревизия выключателя</t>
  </si>
  <si>
    <t>93 от 13.05.11</t>
  </si>
  <si>
    <t>июнь 2011г.</t>
  </si>
  <si>
    <t>ревизия задвижек отопления ф 50 мм</t>
  </si>
  <si>
    <t>116 от 17.06.11</t>
  </si>
  <si>
    <t>ревизия задвижек отопления ф 80,100</t>
  </si>
  <si>
    <t>ревизия задвижек хвс ф 50 мм</t>
  </si>
  <si>
    <t>ревизия задвижек хвс ф 80,100 мм</t>
  </si>
  <si>
    <t>ревизия задвижек гвс ф 50 мм</t>
  </si>
  <si>
    <t>ревизия элеваторного узла сопло</t>
  </si>
  <si>
    <t>промывка фильтров в тепловом пункте</t>
  </si>
  <si>
    <t>июль 2011г.</t>
  </si>
  <si>
    <t>126 от 08.07.11</t>
  </si>
  <si>
    <t>смена КИП</t>
  </si>
  <si>
    <t>133 от 22.07.11</t>
  </si>
  <si>
    <t>промывка системы центрального отопления</t>
  </si>
  <si>
    <t>127 от 08.07.11</t>
  </si>
  <si>
    <t>проверка работы регулятора температуры на бойлере</t>
  </si>
  <si>
    <t>опрессовка бойлера</t>
  </si>
  <si>
    <t>август 2011г.</t>
  </si>
  <si>
    <t>врезка КИП на узел хвс</t>
  </si>
  <si>
    <t>142 от 05.08/.11</t>
  </si>
  <si>
    <t>отключение системы отопления</t>
  </si>
  <si>
    <t>152 от 26.08.11</t>
  </si>
  <si>
    <t>подключение системы отопления</t>
  </si>
  <si>
    <t>сентябрь 2011г.</t>
  </si>
  <si>
    <t>172 от 16.09.11</t>
  </si>
  <si>
    <t>ревизия эл.щитка,замена автомата АЕ 16А</t>
  </si>
  <si>
    <t>166 от 09.09.11</t>
  </si>
  <si>
    <t>178 от 30.09.11</t>
  </si>
  <si>
    <t xml:space="preserve">замена задвижек на узел хвс </t>
  </si>
  <si>
    <t>октябрь 2011г.</t>
  </si>
  <si>
    <t>смена секций ввп</t>
  </si>
  <si>
    <t>187 от 07.10.11</t>
  </si>
  <si>
    <t>штукатурные работы</t>
  </si>
  <si>
    <t>191 от 14.10.11</t>
  </si>
  <si>
    <t>ноябрь 2011г.</t>
  </si>
  <si>
    <t>ревизия вру</t>
  </si>
  <si>
    <t>211 от 18.11.11</t>
  </si>
  <si>
    <t>декабрь  2011г.</t>
  </si>
  <si>
    <t>Отключение циркуляционного насоса</t>
  </si>
  <si>
    <t>244 от 30.12.11</t>
  </si>
  <si>
    <t>Подключение циркуляционного насоса, удаление воздушных пробок</t>
  </si>
  <si>
    <t>Крепление сливов на шахтах</t>
  </si>
  <si>
    <t>245 от 30.12.11</t>
  </si>
  <si>
    <t>Январь 2012 г.</t>
  </si>
  <si>
    <t>Укрепление железа на парапете</t>
  </si>
  <si>
    <t>9 от 20.01.12</t>
  </si>
  <si>
    <t>Замена стекла (Калькуляция №1)</t>
  </si>
  <si>
    <t>6 от 13.01.12</t>
  </si>
  <si>
    <t>Очистка кровли от снега и скалывание сосулек (Калькуляция №6/кр/ТСС/11)</t>
  </si>
  <si>
    <t>Ревизия эл.щитка (Калькуляция №4/эл)</t>
  </si>
  <si>
    <t>32 от 24.02.12</t>
  </si>
  <si>
    <t>29 от 17.02.12</t>
  </si>
  <si>
    <t>Тех. Обслуживание  вводных и внутренних газопроводов</t>
  </si>
  <si>
    <t>1304 от 20.02.12</t>
  </si>
  <si>
    <t>Февраль 2012 г.</t>
  </si>
  <si>
    <t>Март  2012 г.</t>
  </si>
  <si>
    <t>Проверка бойлера на плотность и  прочность (Калькуляция №7/ТСС/11)</t>
  </si>
  <si>
    <t>30 от 17.02.12</t>
  </si>
  <si>
    <t>26 от 10.02.12</t>
  </si>
  <si>
    <t xml:space="preserve">Регулировка элеваторного узла </t>
  </si>
  <si>
    <t>50 от 02.03.12</t>
  </si>
  <si>
    <t xml:space="preserve">Установка прибора учета </t>
  </si>
  <si>
    <t>82 от 30.03.12 (акт № 15 от 28.03.12)</t>
  </si>
  <si>
    <t>Очистка кровли от снега и скалывание сосулек</t>
  </si>
  <si>
    <t>65 от 16.03.12</t>
  </si>
  <si>
    <t>Апрель  2012 г.</t>
  </si>
  <si>
    <t>Ревизия ЩЭ</t>
  </si>
  <si>
    <t>89 от 06.04.12</t>
  </si>
  <si>
    <t>Ревизия ШР</t>
  </si>
  <si>
    <t>Отключение системы отопления</t>
  </si>
  <si>
    <t>105 от 28.04.12</t>
  </si>
  <si>
    <t>Отключение подпитки элеваторного узла</t>
  </si>
  <si>
    <t>105 от 28.04.12 (акт № 42 от 25.04.12)</t>
  </si>
  <si>
    <t>ростелеком</t>
  </si>
  <si>
    <t>Проверка ВВП на плотность и прочность</t>
  </si>
  <si>
    <t>акт от 16.02.12</t>
  </si>
  <si>
    <t>Обороты с мая 2011г. по апрель 2012г.</t>
  </si>
  <si>
    <t>Остаток на 01.05.2012г.</t>
  </si>
  <si>
    <t>Отчет по выполненным работам ул. Ленинского Комсомола , 35 с мая 2011 г. по апрель 2012 г.</t>
  </si>
  <si>
    <t>Генеральный директор</t>
  </si>
  <si>
    <t>А. В. Митрофанов</t>
  </si>
  <si>
    <t>Экономист 2-ой категории по учету лицевых счетов МКД</t>
  </si>
  <si>
    <t>Ревизия запорной арматуры (12шт)</t>
  </si>
  <si>
    <t>213/сл от 23.06.09</t>
  </si>
  <si>
    <t>Техническое обслуживание  вводных и внутренних газопроводов</t>
  </si>
  <si>
    <t>С-ф № 00007646 от 15.07.09</t>
  </si>
  <si>
    <t>Май  2012 г.</t>
  </si>
  <si>
    <t>Июнь  2012 г.</t>
  </si>
  <si>
    <t>Июль 2012 г.</t>
  </si>
  <si>
    <t>Август 2012 г.</t>
  </si>
  <si>
    <t>Сентябрь  2012 г.</t>
  </si>
  <si>
    <t>Октябрь  2012 г.</t>
  </si>
  <si>
    <t>Ноябрь  2012 г.</t>
  </si>
  <si>
    <t>Декабрь  2012 г.</t>
  </si>
  <si>
    <t>Январь 2013 г.</t>
  </si>
  <si>
    <t>Обслуживание общедомовых приборов учета холодного водоснабжения</t>
  </si>
  <si>
    <t>Обслуживание общедомовых приборов учета горячего  водоснабжения</t>
  </si>
  <si>
    <t>Обслуживание общедомовых приборов учета теплоэнергии</t>
  </si>
  <si>
    <t>Обслуживание вводных и внутренних газопроводов жилого дома</t>
  </si>
  <si>
    <t>Проверка работы регулятора температуры на бойлере</t>
  </si>
  <si>
    <t>Гидравлические испытания вх.запорной арматуры</t>
  </si>
  <si>
    <t>118 от 18.05.12</t>
  </si>
  <si>
    <t>Смена задвижки на элеваторномузле</t>
  </si>
  <si>
    <t>161 от 27.07.12</t>
  </si>
  <si>
    <t>Замена эл.счетчика</t>
  </si>
  <si>
    <t>177 от 17.08.12 (акт № 11 от 16.08.12)</t>
  </si>
  <si>
    <t>199 от 21.09.12</t>
  </si>
  <si>
    <t>Ревизия вентилей ф 15,20,25</t>
  </si>
  <si>
    <t>232 от 30.11.12</t>
  </si>
  <si>
    <t>Промывка системы центрального отопления</t>
  </si>
  <si>
    <t>150 от 06.07.12</t>
  </si>
  <si>
    <t>Окраска газопровода</t>
  </si>
  <si>
    <t>184 от 24.08.12</t>
  </si>
  <si>
    <t>Снятие заглушек на эл.узле</t>
  </si>
  <si>
    <t>203 от 28.09.12 (акт № 43 от 26.09.12)</t>
  </si>
  <si>
    <t>Опрессовка ситемы центрального отопления</t>
  </si>
  <si>
    <t>Отключение ситемы теплоснабжения</t>
  </si>
  <si>
    <t>183 от 24.08.12</t>
  </si>
  <si>
    <t>Подключение системы отопления</t>
  </si>
  <si>
    <t>203 от 28.09.12</t>
  </si>
  <si>
    <t>Заполнение ситемы отопления технической водой с удаленим воздушных пробок</t>
  </si>
  <si>
    <t>Включение системы теплоснабжения</t>
  </si>
  <si>
    <t>Ревизия эл.щитка</t>
  </si>
  <si>
    <t>194 от 14.09.12</t>
  </si>
  <si>
    <t>Ревизия задвижек отопления  ф  50 мм</t>
  </si>
  <si>
    <t>147 от 02.07.12</t>
  </si>
  <si>
    <t>Врезка модуля</t>
  </si>
  <si>
    <t>208 от 30.09.12</t>
  </si>
  <si>
    <t>Ревизия задвижек отопления  ф 80,100  мм</t>
  </si>
  <si>
    <t>Текущий ремонт жилого дома (Электротехнические работы)</t>
  </si>
  <si>
    <t>213 от 13.09.12</t>
  </si>
  <si>
    <t>Ревизия элеваторного узла 9сопло)</t>
  </si>
  <si>
    <t>Ревизия ВРУ</t>
  </si>
  <si>
    <t>210 от 30.09.12</t>
  </si>
  <si>
    <t>Промывка фильтров в тепловом пункте</t>
  </si>
  <si>
    <t>Установка решеток на подвальные продухи</t>
  </si>
  <si>
    <t>209 от 30.09.12</t>
  </si>
  <si>
    <t>Электрические замеры и электроиспытания</t>
  </si>
  <si>
    <t xml:space="preserve">С-ф (акт № 00000028 от 25.07.12 </t>
  </si>
  <si>
    <t>Исследование горячей воды</t>
  </si>
  <si>
    <t>Счет-фактура № 5/01901 от 11.10.12 (Протокол исследования № 6680-6689 от 24.09.12)</t>
  </si>
  <si>
    <t>Опрессовка элеваторного узла</t>
  </si>
  <si>
    <t>148 от 02.07.12</t>
  </si>
  <si>
    <t>Смена задвижек ХВС на ВВП</t>
  </si>
  <si>
    <t>Е. П. Калинина</t>
  </si>
  <si>
    <t>Выполнено работ на сумму</t>
  </si>
  <si>
    <t>Начислено за год</t>
  </si>
  <si>
    <t>Оплачено жителями за год</t>
  </si>
  <si>
    <t>Экономия(+) / Долг(-) жителей по оплате за год</t>
  </si>
  <si>
    <t>Экономия(+) / Перерасход(-) из-за невыполненных работ</t>
  </si>
  <si>
    <t>Остаток(+) / Долг(-) на 1.05.11г.</t>
  </si>
  <si>
    <t>Итого: прогнозный долг (-) на 1.05.2012</t>
  </si>
  <si>
    <t>Ростелеком + Резервный фонд</t>
  </si>
  <si>
    <t>Выполнено работ заявочного характера</t>
  </si>
  <si>
    <t>15052,46 (по тарифу)</t>
  </si>
  <si>
    <t>регулировка системы центрального отопления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</si>
</sst>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8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i/>
      <sz val="11"/>
      <name val="Arial Cyr"/>
      <family val="0"/>
    </font>
    <font>
      <i/>
      <sz val="8"/>
      <name val="Arial Cyr"/>
      <family val="2"/>
    </font>
    <font>
      <i/>
      <sz val="72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u val="single"/>
      <sz val="11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b/>
      <i/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 Cyr"/>
      <family val="0"/>
    </font>
    <font>
      <b/>
      <sz val="12"/>
      <color indexed="10"/>
      <name val="Arial Cyr"/>
      <family val="0"/>
    </font>
    <font>
      <b/>
      <sz val="8"/>
      <color indexed="10"/>
      <name val="Arial"/>
      <family val="2"/>
    </font>
    <font>
      <b/>
      <i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 Cyr"/>
      <family val="0"/>
    </font>
    <font>
      <b/>
      <sz val="12"/>
      <color rgb="FFFF0000"/>
      <name val="Arial Cyr"/>
      <family val="0"/>
    </font>
    <font>
      <b/>
      <sz val="8"/>
      <color rgb="FFFF0000"/>
      <name val="Arial"/>
      <family val="2"/>
    </font>
    <font>
      <b/>
      <i/>
      <sz val="10"/>
      <color rgb="FFFF0000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8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1" fillId="35" borderId="0" xfId="0" applyFont="1" applyFill="1" applyAlignment="1">
      <alignment/>
    </xf>
    <xf numFmtId="0" fontId="1" fillId="35" borderId="0" xfId="0" applyFont="1" applyFill="1" applyAlignment="1">
      <alignment horizontal="center" vertical="center" wrapText="1"/>
    </xf>
    <xf numFmtId="0" fontId="0" fillId="35" borderId="0" xfId="0" applyFill="1" applyAlignment="1">
      <alignment/>
    </xf>
    <xf numFmtId="0" fontId="2" fillId="35" borderId="1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 wrapText="1"/>
    </xf>
    <xf numFmtId="2" fontId="2" fillId="35" borderId="11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center" wrapText="1"/>
    </xf>
    <xf numFmtId="2" fontId="1" fillId="35" borderId="12" xfId="0" applyNumberFormat="1" applyFont="1" applyFill="1" applyBorder="1" applyAlignment="1">
      <alignment horizontal="center" vertical="center" wrapText="1"/>
    </xf>
    <xf numFmtId="2" fontId="1" fillId="35" borderId="10" xfId="0" applyNumberFormat="1" applyFont="1" applyFill="1" applyBorder="1" applyAlignment="1">
      <alignment horizontal="center" vertical="center" wrapText="1"/>
    </xf>
    <xf numFmtId="2" fontId="10" fillId="35" borderId="11" xfId="0" applyNumberFormat="1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/>
    </xf>
    <xf numFmtId="2" fontId="1" fillId="35" borderId="10" xfId="0" applyNumberFormat="1" applyFont="1" applyFill="1" applyBorder="1" applyAlignment="1">
      <alignment horizontal="center" vertical="center"/>
    </xf>
    <xf numFmtId="2" fontId="1" fillId="35" borderId="11" xfId="0" applyNumberFormat="1" applyFont="1" applyFill="1" applyBorder="1" applyAlignment="1">
      <alignment horizontal="center" vertical="center"/>
    </xf>
    <xf numFmtId="0" fontId="11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0" fillId="35" borderId="11" xfId="0" applyFill="1" applyBorder="1" applyAlignment="1">
      <alignment/>
    </xf>
    <xf numFmtId="2" fontId="1" fillId="35" borderId="11" xfId="0" applyNumberFormat="1" applyFont="1" applyFill="1" applyBorder="1" applyAlignment="1">
      <alignment/>
    </xf>
    <xf numFmtId="0" fontId="2" fillId="35" borderId="11" xfId="0" applyFont="1" applyFill="1" applyBorder="1" applyAlignment="1">
      <alignment horizontal="center" wrapText="1"/>
    </xf>
    <xf numFmtId="0" fontId="0" fillId="35" borderId="0" xfId="0" applyFill="1" applyAlignment="1">
      <alignment horizontal="center" wrapText="1"/>
    </xf>
    <xf numFmtId="2" fontId="2" fillId="35" borderId="11" xfId="0" applyNumberFormat="1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/>
    </xf>
    <xf numFmtId="2" fontId="0" fillId="35" borderId="0" xfId="0" applyNumberFormat="1" applyFill="1" applyAlignment="1">
      <alignment/>
    </xf>
    <xf numFmtId="0" fontId="4" fillId="35" borderId="11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2" fontId="5" fillId="35" borderId="11" xfId="0" applyNumberFormat="1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/>
    </xf>
    <xf numFmtId="2" fontId="5" fillId="35" borderId="10" xfId="0" applyNumberFormat="1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center" vertical="center"/>
    </xf>
    <xf numFmtId="2" fontId="1" fillId="35" borderId="10" xfId="0" applyNumberFormat="1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2" fontId="8" fillId="35" borderId="11" xfId="0" applyNumberFormat="1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/>
    </xf>
    <xf numFmtId="0" fontId="0" fillId="35" borderId="0" xfId="0" applyFill="1" applyAlignment="1">
      <alignment horizontal="center" vertical="center" wrapText="1"/>
    </xf>
    <xf numFmtId="2" fontId="1" fillId="35" borderId="0" xfId="0" applyNumberFormat="1" applyFont="1" applyFill="1" applyAlignment="1">
      <alignment/>
    </xf>
    <xf numFmtId="0" fontId="12" fillId="35" borderId="0" xfId="0" applyFont="1" applyFill="1" applyAlignment="1">
      <alignment horizontal="left" vertical="center" wrapText="1"/>
    </xf>
    <xf numFmtId="0" fontId="12" fillId="35" borderId="0" xfId="0" applyFont="1" applyFill="1" applyAlignment="1">
      <alignment horizontal="left"/>
    </xf>
    <xf numFmtId="0" fontId="0" fillId="35" borderId="0" xfId="0" applyFill="1" applyAlignment="1">
      <alignment horizontal="center"/>
    </xf>
    <xf numFmtId="0" fontId="1" fillId="35" borderId="0" xfId="0" applyFont="1" applyFill="1" applyAlignment="1">
      <alignment horizontal="center"/>
    </xf>
    <xf numFmtId="2" fontId="13" fillId="35" borderId="0" xfId="0" applyNumberFormat="1" applyFont="1" applyFill="1" applyAlignment="1">
      <alignment/>
    </xf>
    <xf numFmtId="0" fontId="12" fillId="35" borderId="0" xfId="0" applyFont="1" applyFill="1" applyAlignment="1">
      <alignment/>
    </xf>
    <xf numFmtId="0" fontId="2" fillId="35" borderId="0" xfId="0" applyFont="1" applyFill="1" applyAlignment="1">
      <alignment horizontal="center"/>
    </xf>
    <xf numFmtId="4" fontId="2" fillId="35" borderId="0" xfId="0" applyNumberFormat="1" applyFont="1" applyFill="1" applyAlignment="1">
      <alignment horizontal="center"/>
    </xf>
    <xf numFmtId="0" fontId="12" fillId="35" borderId="0" xfId="0" applyFont="1" applyFill="1" applyAlignment="1">
      <alignment horizontal="right" wrapText="1"/>
    </xf>
    <xf numFmtId="0" fontId="12" fillId="35" borderId="0" xfId="0" applyFont="1" applyFill="1" applyAlignment="1">
      <alignment horizontal="right"/>
    </xf>
    <xf numFmtId="0" fontId="1" fillId="36" borderId="11" xfId="0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 wrapText="1"/>
    </xf>
    <xf numFmtId="2" fontId="1" fillId="36" borderId="10" xfId="0" applyNumberFormat="1" applyFont="1" applyFill="1" applyBorder="1" applyAlignment="1">
      <alignment horizontal="center" vertical="center" wrapText="1"/>
    </xf>
    <xf numFmtId="2" fontId="1" fillId="36" borderId="10" xfId="0" applyNumberFormat="1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 wrapText="1"/>
    </xf>
    <xf numFmtId="2" fontId="1" fillId="36" borderId="12" xfId="0" applyNumberFormat="1" applyFont="1" applyFill="1" applyBorder="1" applyAlignment="1">
      <alignment horizontal="center" vertical="center" wrapText="1"/>
    </xf>
    <xf numFmtId="2" fontId="10" fillId="37" borderId="11" xfId="0" applyNumberFormat="1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 wrapText="1"/>
    </xf>
    <xf numFmtId="0" fontId="10" fillId="36" borderId="11" xfId="0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 wrapText="1"/>
    </xf>
    <xf numFmtId="2" fontId="1" fillId="37" borderId="11" xfId="0" applyNumberFormat="1" applyFont="1" applyFill="1" applyBorder="1" applyAlignment="1">
      <alignment horizontal="center" vertical="center" wrapText="1"/>
    </xf>
    <xf numFmtId="2" fontId="1" fillId="37" borderId="11" xfId="0" applyNumberFormat="1" applyFont="1" applyFill="1" applyBorder="1" applyAlignment="1">
      <alignment horizontal="center" vertical="center"/>
    </xf>
    <xf numFmtId="2" fontId="1" fillId="36" borderId="11" xfId="0" applyNumberFormat="1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2" fontId="2" fillId="35" borderId="11" xfId="0" applyNumberFormat="1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0" fillId="35" borderId="0" xfId="0" applyFill="1" applyAlignment="1">
      <alignment vertical="center" wrapText="1"/>
    </xf>
    <xf numFmtId="0" fontId="0" fillId="35" borderId="13" xfId="0" applyFill="1" applyBorder="1" applyAlignment="1">
      <alignment vertical="center" wrapText="1"/>
    </xf>
    <xf numFmtId="2" fontId="54" fillId="35" borderId="0" xfId="0" applyNumberFormat="1" applyFont="1" applyFill="1" applyAlignment="1">
      <alignment/>
    </xf>
    <xf numFmtId="2" fontId="55" fillId="35" borderId="0" xfId="0" applyNumberFormat="1" applyFont="1" applyFill="1" applyAlignment="1">
      <alignment/>
    </xf>
    <xf numFmtId="0" fontId="5" fillId="36" borderId="11" xfId="0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/>
    </xf>
    <xf numFmtId="2" fontId="2" fillId="36" borderId="11" xfId="0" applyNumberFormat="1" applyFont="1" applyFill="1" applyBorder="1" applyAlignment="1">
      <alignment horizontal="center" vertical="center"/>
    </xf>
    <xf numFmtId="2" fontId="10" fillId="36" borderId="11" xfId="0" applyNumberFormat="1" applyFont="1" applyFill="1" applyBorder="1" applyAlignment="1">
      <alignment horizontal="center" vertical="center" wrapText="1"/>
    </xf>
    <xf numFmtId="2" fontId="10" fillId="36" borderId="10" xfId="0" applyNumberFormat="1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2" fontId="0" fillId="36" borderId="0" xfId="0" applyNumberFormat="1" applyFill="1" applyAlignment="1">
      <alignment/>
    </xf>
    <xf numFmtId="0" fontId="1" fillId="36" borderId="0" xfId="0" applyFont="1" applyFill="1" applyAlignment="1">
      <alignment horizontal="center"/>
    </xf>
    <xf numFmtId="0" fontId="1" fillId="36" borderId="11" xfId="0" applyFont="1" applyFill="1" applyBorder="1" applyAlignment="1">
      <alignment horizontal="center"/>
    </xf>
    <xf numFmtId="2" fontId="1" fillId="36" borderId="10" xfId="0" applyNumberFormat="1" applyFont="1" applyFill="1" applyBorder="1" applyAlignment="1">
      <alignment horizontal="center" vertical="center"/>
    </xf>
    <xf numFmtId="0" fontId="0" fillId="36" borderId="0" xfId="0" applyFill="1" applyAlignment="1">
      <alignment horizontal="center"/>
    </xf>
    <xf numFmtId="2" fontId="56" fillId="35" borderId="11" xfId="0" applyNumberFormat="1" applyFont="1" applyFill="1" applyBorder="1" applyAlignment="1">
      <alignment horizontal="center" vertical="center" wrapText="1"/>
    </xf>
    <xf numFmtId="2" fontId="14" fillId="35" borderId="11" xfId="0" applyNumberFormat="1" applyFont="1" applyFill="1" applyBorder="1" applyAlignment="1">
      <alignment horizontal="center" vertical="center"/>
    </xf>
    <xf numFmtId="2" fontId="8" fillId="35" borderId="11" xfId="0" applyNumberFormat="1" applyFont="1" applyFill="1" applyBorder="1" applyAlignment="1">
      <alignment horizontal="center" vertical="center"/>
    </xf>
    <xf numFmtId="2" fontId="57" fillId="35" borderId="11" xfId="0" applyNumberFormat="1" applyFont="1" applyFill="1" applyBorder="1" applyAlignment="1">
      <alignment horizontal="center" vertical="center"/>
    </xf>
    <xf numFmtId="2" fontId="1" fillId="38" borderId="11" xfId="0" applyNumberFormat="1" applyFont="1" applyFill="1" applyBorder="1" applyAlignment="1">
      <alignment horizontal="center" vertical="center" wrapText="1"/>
    </xf>
    <xf numFmtId="2" fontId="8" fillId="35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9" fillId="35" borderId="0" xfId="0" applyFont="1" applyFill="1" applyAlignment="1">
      <alignment horizontal="center" vertical="center" wrapText="1"/>
    </xf>
    <xf numFmtId="0" fontId="2" fillId="35" borderId="10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0" fillId="35" borderId="14" xfId="0" applyFill="1" applyBorder="1" applyAlignment="1">
      <alignment/>
    </xf>
    <xf numFmtId="0" fontId="3" fillId="35" borderId="11" xfId="0" applyFont="1" applyFill="1" applyBorder="1" applyAlignment="1">
      <alignment horizontal="center" vertical="center" wrapText="1"/>
    </xf>
    <xf numFmtId="0" fontId="12" fillId="35" borderId="0" xfId="0" applyFont="1" applyFill="1" applyAlignment="1">
      <alignment horizontal="left" vertical="center" wrapText="1"/>
    </xf>
    <xf numFmtId="0" fontId="12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0" fillId="35" borderId="14" xfId="0" applyFill="1" applyBorder="1" applyAlignment="1">
      <alignment horizontal="center"/>
    </xf>
    <xf numFmtId="0" fontId="1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zer\Desktop\&#1054;&#1090;&#1095;&#1077;&#1090;&#1099;%20&#1082;%20&#1074;&#1099;&#1076;&#1072;&#1095;&#1077;%20&#1078;&#1080;&#1090;&#1077;&#1083;&#1103;&#1084;\&#1054;&#1090;&#1095;&#1077;&#1090;&#1099;%20&#1082;%20&#1074;&#1099;&#1076;&#1072;&#1095;&#1077;%20&#1085;&#1072;%201%20&#1084;&#1072;&#1103;%202012%20&#1075;&#1086;&#1076;&#1072;\&#1051;&#1050;3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61">
          <cell r="DD61">
            <v>36232.48914285718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Q401"/>
  <sheetViews>
    <sheetView tabSelected="1" zoomScaleSheetLayoutView="100" zoomScalePageLayoutView="0" workbookViewId="0" topLeftCell="A49">
      <pane xSplit="1" topLeftCell="EK1" activePane="topRight" state="frozen"/>
      <selection pane="topLeft" activeCell="A1" sqref="A1"/>
      <selection pane="topRight" activeCell="EQ68" sqref="EQ68"/>
    </sheetView>
  </sheetViews>
  <sheetFormatPr defaultColWidth="9.00390625" defaultRowHeight="12.75"/>
  <cols>
    <col min="1" max="1" width="37.75390625" style="10" bestFit="1" customWidth="1"/>
    <col min="2" max="19" width="12.25390625" style="10" customWidth="1"/>
    <col min="20" max="20" width="33.625" style="10" customWidth="1"/>
    <col min="21" max="22" width="12.125" style="10" customWidth="1"/>
    <col min="23" max="23" width="33.625" style="10" customWidth="1"/>
    <col min="24" max="25" width="12.125" style="10" customWidth="1"/>
    <col min="26" max="26" width="33.625" style="10" customWidth="1"/>
    <col min="27" max="28" width="12.125" style="10" customWidth="1"/>
    <col min="29" max="29" width="33.375" style="9" customWidth="1"/>
    <col min="30" max="32" width="9.125" style="9" customWidth="1"/>
    <col min="33" max="33" width="33.00390625" style="10" customWidth="1"/>
    <col min="34" max="34" width="11.25390625" style="10" customWidth="1"/>
    <col min="35" max="35" width="7.375" style="10" customWidth="1"/>
    <col min="36" max="36" width="32.125" style="10" customWidth="1"/>
    <col min="37" max="37" width="12.125" style="10" customWidth="1"/>
    <col min="38" max="38" width="8.00390625" style="10" customWidth="1"/>
    <col min="39" max="39" width="34.75390625" style="10" customWidth="1"/>
    <col min="40" max="40" width="11.25390625" style="10" customWidth="1"/>
    <col min="41" max="41" width="7.375" style="10" customWidth="1"/>
    <col min="42" max="42" width="32.25390625" style="10" customWidth="1"/>
    <col min="43" max="43" width="11.25390625" style="10" customWidth="1"/>
    <col min="44" max="44" width="7.375" style="10" customWidth="1"/>
    <col min="45" max="45" width="32.125" style="10" customWidth="1"/>
    <col min="46" max="46" width="11.25390625" style="10" customWidth="1"/>
    <col min="47" max="47" width="7.375" style="10" customWidth="1"/>
    <col min="48" max="48" width="32.125" style="10" customWidth="1"/>
    <col min="49" max="49" width="11.375" style="10" customWidth="1"/>
    <col min="50" max="50" width="7.375" style="10" customWidth="1"/>
    <col min="51" max="51" width="32.125" style="10" customWidth="1"/>
    <col min="52" max="52" width="11.875" style="10" customWidth="1"/>
    <col min="53" max="53" width="7.375" style="10" customWidth="1"/>
    <col min="54" max="54" width="32.125" style="10" customWidth="1"/>
    <col min="55" max="55" width="11.25390625" style="10" customWidth="1"/>
    <col min="56" max="56" width="8.75390625" style="10" customWidth="1"/>
    <col min="57" max="57" width="32.125" style="10" customWidth="1"/>
    <col min="58" max="58" width="11.25390625" style="10" customWidth="1"/>
    <col min="59" max="59" width="7.375" style="10" customWidth="1"/>
    <col min="60" max="60" width="32.125" style="10" customWidth="1"/>
    <col min="61" max="61" width="11.25390625" style="10" customWidth="1"/>
    <col min="62" max="62" width="8.25390625" style="10" customWidth="1"/>
    <col min="63" max="63" width="32.125" style="10" customWidth="1"/>
    <col min="64" max="64" width="11.25390625" style="10" customWidth="1"/>
    <col min="65" max="65" width="8.00390625" style="10" customWidth="1"/>
    <col min="66" max="66" width="32.125" style="10" customWidth="1"/>
    <col min="67" max="67" width="11.25390625" style="10" customWidth="1"/>
    <col min="68" max="70" width="12.125" style="10" customWidth="1"/>
    <col min="71" max="71" width="33.625" style="10" customWidth="1"/>
    <col min="72" max="73" width="12.125" style="10" customWidth="1"/>
    <col min="74" max="74" width="33.625" style="10" customWidth="1"/>
    <col min="75" max="76" width="12.125" style="10" customWidth="1"/>
    <col min="77" max="77" width="33.625" style="10" customWidth="1"/>
    <col min="78" max="79" width="12.125" style="10" customWidth="1"/>
    <col min="80" max="80" width="33.625" style="10" customWidth="1"/>
    <col min="81" max="82" width="12.125" style="10" customWidth="1"/>
    <col min="83" max="83" width="33.625" style="10" customWidth="1"/>
    <col min="84" max="85" width="12.125" style="10" customWidth="1"/>
    <col min="86" max="86" width="33.625" style="10" customWidth="1"/>
    <col min="87" max="88" width="12.125" style="10" customWidth="1"/>
    <col min="89" max="89" width="33.625" style="10" customWidth="1"/>
    <col min="90" max="91" width="12.125" style="10" customWidth="1"/>
    <col min="92" max="92" width="33.625" style="10" customWidth="1"/>
    <col min="93" max="94" width="12.125" style="10" customWidth="1"/>
    <col min="95" max="95" width="33.625" style="10" customWidth="1"/>
    <col min="96" max="97" width="12.125" style="10" customWidth="1"/>
    <col min="98" max="98" width="33.625" style="10" customWidth="1"/>
    <col min="99" max="100" width="12.125" style="10" customWidth="1"/>
    <col min="101" max="101" width="33.625" style="10" customWidth="1"/>
    <col min="102" max="103" width="12.125" style="10" customWidth="1"/>
    <col min="104" max="104" width="33.625" style="10" customWidth="1"/>
    <col min="105" max="106" width="12.125" style="10" customWidth="1"/>
    <col min="107" max="107" width="9.125" style="10" customWidth="1"/>
    <col min="108" max="108" width="12.00390625" style="10" customWidth="1"/>
    <col min="109" max="109" width="33.625" style="10" customWidth="1"/>
    <col min="110" max="111" width="12.125" style="10" customWidth="1"/>
    <col min="112" max="112" width="33.625" style="10" customWidth="1"/>
    <col min="113" max="114" width="12.125" style="10" customWidth="1"/>
    <col min="115" max="115" width="33.625" style="10" customWidth="1"/>
    <col min="116" max="117" width="12.125" style="10" customWidth="1"/>
    <col min="118" max="118" width="33.625" style="10" customWidth="1"/>
    <col min="119" max="120" width="12.125" style="10" customWidth="1"/>
    <col min="121" max="121" width="33.625" style="10" customWidth="1"/>
    <col min="122" max="123" width="12.125" style="10" customWidth="1"/>
    <col min="124" max="124" width="33.625" style="10" customWidth="1"/>
    <col min="125" max="126" width="12.125" style="10" customWidth="1"/>
    <col min="127" max="127" width="33.625" style="10" customWidth="1"/>
    <col min="128" max="129" width="12.125" style="10" customWidth="1"/>
    <col min="130" max="130" width="33.625" style="10" customWidth="1"/>
    <col min="131" max="132" width="12.125" style="10" customWidth="1"/>
    <col min="133" max="133" width="33.625" style="10" customWidth="1"/>
    <col min="134" max="135" width="12.125" style="10" customWidth="1"/>
    <col min="136" max="136" width="33.625" style="10" customWidth="1"/>
    <col min="137" max="138" width="12.125" style="10" customWidth="1"/>
    <col min="139" max="139" width="33.625" style="10" customWidth="1"/>
    <col min="140" max="141" width="12.125" style="10" customWidth="1"/>
    <col min="142" max="142" width="33.625" style="10" customWidth="1"/>
    <col min="143" max="146" width="12.125" style="10" customWidth="1"/>
    <col min="147" max="147" width="33.625" style="10" customWidth="1"/>
    <col min="148" max="149" width="12.125" style="10" customWidth="1"/>
    <col min="150" max="150" width="33.625" style="10" customWidth="1"/>
    <col min="151" max="152" width="12.125" style="10" customWidth="1"/>
    <col min="153" max="153" width="33.625" style="10" customWidth="1"/>
    <col min="154" max="155" width="12.125" style="10" customWidth="1"/>
    <col min="156" max="156" width="33.625" style="10" customWidth="1"/>
    <col min="157" max="158" width="12.125" style="10" customWidth="1"/>
    <col min="159" max="159" width="33.625" style="10" customWidth="1"/>
    <col min="160" max="161" width="12.125" style="10" customWidth="1"/>
    <col min="162" max="162" width="33.625" style="10" customWidth="1"/>
    <col min="163" max="164" width="12.125" style="10" customWidth="1"/>
    <col min="165" max="165" width="33.625" style="10" customWidth="1"/>
    <col min="166" max="167" width="12.125" style="10" customWidth="1"/>
    <col min="168" max="168" width="33.625" style="10" customWidth="1"/>
    <col min="169" max="170" width="12.125" style="10" customWidth="1"/>
    <col min="171" max="171" width="33.625" style="10" customWidth="1"/>
    <col min="172" max="173" width="12.125" style="10" customWidth="1"/>
  </cols>
  <sheetData>
    <row r="1" spans="1:173" s="7" customFormat="1" ht="13.5" customHeight="1">
      <c r="A1" s="114" t="s">
        <v>464</v>
      </c>
      <c r="B1" s="85"/>
      <c r="C1" s="85"/>
      <c r="D1" s="85"/>
      <c r="E1" s="85"/>
      <c r="F1" s="85"/>
      <c r="G1" s="85"/>
      <c r="H1" s="85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9"/>
      <c r="AD1" s="9"/>
      <c r="AE1" s="9"/>
      <c r="AF1" s="9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10"/>
      <c r="DD1" s="10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</row>
    <row r="2" spans="1:173" s="7" customFormat="1" ht="38.25" customHeight="1">
      <c r="A2" s="114"/>
      <c r="B2" s="85"/>
      <c r="C2" s="85"/>
      <c r="D2" s="85"/>
      <c r="E2" s="85"/>
      <c r="F2" s="85"/>
      <c r="G2" s="85"/>
      <c r="H2" s="85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9"/>
      <c r="AD2" s="9"/>
      <c r="AE2" s="9"/>
      <c r="AF2" s="9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10"/>
      <c r="DD2" s="10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</row>
    <row r="3" spans="1:173" s="7" customFormat="1" ht="39" customHeight="1" hidden="1">
      <c r="A3" s="86"/>
      <c r="B3" s="86"/>
      <c r="C3" s="86"/>
      <c r="D3" s="86"/>
      <c r="E3" s="86"/>
      <c r="F3" s="86"/>
      <c r="G3" s="86"/>
      <c r="H3" s="86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/>
      <c r="AD3" s="9"/>
      <c r="AE3" s="9"/>
      <c r="AF3" s="9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115" t="s">
        <v>298</v>
      </c>
      <c r="BZ3" s="116"/>
      <c r="CA3" s="117"/>
      <c r="CB3" s="115" t="s">
        <v>298</v>
      </c>
      <c r="CC3" s="116"/>
      <c r="CD3" s="117"/>
      <c r="CE3" s="115" t="s">
        <v>298</v>
      </c>
      <c r="CF3" s="116"/>
      <c r="CG3" s="117"/>
      <c r="CH3" s="115" t="s">
        <v>298</v>
      </c>
      <c r="CI3" s="116"/>
      <c r="CJ3" s="117"/>
      <c r="CK3" s="115" t="s">
        <v>298</v>
      </c>
      <c r="CL3" s="116"/>
      <c r="CM3" s="117"/>
      <c r="CN3" s="115" t="s">
        <v>298</v>
      </c>
      <c r="CO3" s="116"/>
      <c r="CP3" s="117"/>
      <c r="CQ3" s="115" t="s">
        <v>298</v>
      </c>
      <c r="CR3" s="116"/>
      <c r="CS3" s="117"/>
      <c r="CT3" s="115" t="s">
        <v>298</v>
      </c>
      <c r="CU3" s="116"/>
      <c r="CV3" s="117"/>
      <c r="CW3" s="115" t="s">
        <v>298</v>
      </c>
      <c r="CX3" s="116"/>
      <c r="CY3" s="117"/>
      <c r="CZ3" s="115" t="s">
        <v>298</v>
      </c>
      <c r="DA3" s="116"/>
      <c r="DB3" s="117"/>
      <c r="DC3" s="10"/>
      <c r="DD3" s="10"/>
      <c r="DE3" s="115" t="s">
        <v>298</v>
      </c>
      <c r="DF3" s="116"/>
      <c r="DG3" s="117"/>
      <c r="DH3" s="115" t="s">
        <v>298</v>
      </c>
      <c r="DI3" s="116"/>
      <c r="DJ3" s="117"/>
      <c r="DK3" s="115" t="s">
        <v>298</v>
      </c>
      <c r="DL3" s="116"/>
      <c r="DM3" s="117"/>
      <c r="DN3" s="115" t="s">
        <v>298</v>
      </c>
      <c r="DO3" s="116"/>
      <c r="DP3" s="117"/>
      <c r="DQ3" s="115" t="s">
        <v>298</v>
      </c>
      <c r="DR3" s="116"/>
      <c r="DS3" s="117"/>
      <c r="DT3" s="115" t="s">
        <v>298</v>
      </c>
      <c r="DU3" s="116"/>
      <c r="DV3" s="117"/>
      <c r="DW3" s="115" t="s">
        <v>298</v>
      </c>
      <c r="DX3" s="116"/>
      <c r="DY3" s="117"/>
      <c r="DZ3" s="115" t="s">
        <v>298</v>
      </c>
      <c r="EA3" s="116"/>
      <c r="EB3" s="117"/>
      <c r="EC3" s="115" t="s">
        <v>298</v>
      </c>
      <c r="ED3" s="116"/>
      <c r="EE3" s="117"/>
      <c r="EF3" s="115" t="s">
        <v>298</v>
      </c>
      <c r="EG3" s="116"/>
      <c r="EH3" s="117"/>
      <c r="EI3" s="115" t="s">
        <v>298</v>
      </c>
      <c r="EJ3" s="116"/>
      <c r="EK3" s="117"/>
      <c r="EL3" s="115" t="s">
        <v>298</v>
      </c>
      <c r="EM3" s="116"/>
      <c r="EN3" s="117"/>
      <c r="EO3" s="10"/>
      <c r="EP3" s="10"/>
      <c r="EQ3" s="115" t="s">
        <v>298</v>
      </c>
      <c r="ER3" s="116"/>
      <c r="ES3" s="117"/>
      <c r="ET3" s="115" t="s">
        <v>298</v>
      </c>
      <c r="EU3" s="116"/>
      <c r="EV3" s="117"/>
      <c r="EW3" s="115" t="s">
        <v>298</v>
      </c>
      <c r="EX3" s="116"/>
      <c r="EY3" s="117"/>
      <c r="EZ3" s="115" t="s">
        <v>298</v>
      </c>
      <c r="FA3" s="116"/>
      <c r="FB3" s="117"/>
      <c r="FC3" s="115" t="s">
        <v>298</v>
      </c>
      <c r="FD3" s="116"/>
      <c r="FE3" s="117"/>
      <c r="FF3" s="115" t="s">
        <v>298</v>
      </c>
      <c r="FG3" s="116"/>
      <c r="FH3" s="117"/>
      <c r="FI3" s="115" t="s">
        <v>298</v>
      </c>
      <c r="FJ3" s="116"/>
      <c r="FK3" s="117"/>
      <c r="FL3" s="115" t="s">
        <v>298</v>
      </c>
      <c r="FM3" s="116"/>
      <c r="FN3" s="117"/>
      <c r="FO3" s="115" t="s">
        <v>298</v>
      </c>
      <c r="FP3" s="116"/>
      <c r="FQ3" s="117"/>
    </row>
    <row r="4" spans="1:173" ht="12.75">
      <c r="A4" s="131" t="s">
        <v>0</v>
      </c>
      <c r="B4" s="130" t="s">
        <v>10</v>
      </c>
      <c r="C4" s="130"/>
      <c r="D4" s="130" t="s">
        <v>11</v>
      </c>
      <c r="E4" s="130"/>
      <c r="F4" s="128" t="s">
        <v>12</v>
      </c>
      <c r="G4" s="128"/>
      <c r="H4" s="128" t="s">
        <v>13</v>
      </c>
      <c r="I4" s="128"/>
      <c r="J4" s="128" t="s">
        <v>14</v>
      </c>
      <c r="K4" s="128"/>
      <c r="L4" s="115" t="s">
        <v>33</v>
      </c>
      <c r="M4" s="129"/>
      <c r="N4" s="115" t="s">
        <v>34</v>
      </c>
      <c r="O4" s="129"/>
      <c r="P4" s="115" t="s">
        <v>37</v>
      </c>
      <c r="Q4" s="129"/>
      <c r="R4" s="128" t="s">
        <v>8</v>
      </c>
      <c r="S4" s="128"/>
      <c r="T4" s="115" t="s">
        <v>117</v>
      </c>
      <c r="U4" s="116"/>
      <c r="V4" s="117"/>
      <c r="W4" s="115" t="s">
        <v>67</v>
      </c>
      <c r="X4" s="116"/>
      <c r="Y4" s="125"/>
      <c r="Z4" s="115" t="s">
        <v>88</v>
      </c>
      <c r="AA4" s="116"/>
      <c r="AB4" s="125"/>
      <c r="AC4" s="127" t="s">
        <v>87</v>
      </c>
      <c r="AD4" s="127"/>
      <c r="AE4" s="127"/>
      <c r="AF4" s="11"/>
      <c r="AG4" s="115" t="s">
        <v>103</v>
      </c>
      <c r="AH4" s="116"/>
      <c r="AI4" s="117"/>
      <c r="AJ4" s="115" t="s">
        <v>104</v>
      </c>
      <c r="AK4" s="116"/>
      <c r="AL4" s="117"/>
      <c r="AM4" s="115" t="s">
        <v>136</v>
      </c>
      <c r="AN4" s="116"/>
      <c r="AO4" s="117"/>
      <c r="AP4" s="115" t="s">
        <v>147</v>
      </c>
      <c r="AQ4" s="116"/>
      <c r="AR4" s="117"/>
      <c r="AS4" s="115" t="s">
        <v>157</v>
      </c>
      <c r="AT4" s="116"/>
      <c r="AU4" s="117"/>
      <c r="AV4" s="115" t="s">
        <v>185</v>
      </c>
      <c r="AW4" s="116"/>
      <c r="AX4" s="117"/>
      <c r="AY4" s="115" t="s">
        <v>190</v>
      </c>
      <c r="AZ4" s="116"/>
      <c r="BA4" s="117"/>
      <c r="BB4" s="115" t="s">
        <v>191</v>
      </c>
      <c r="BC4" s="116"/>
      <c r="BD4" s="117"/>
      <c r="BE4" s="115" t="s">
        <v>214</v>
      </c>
      <c r="BF4" s="116"/>
      <c r="BG4" s="117"/>
      <c r="BH4" s="115" t="s">
        <v>215</v>
      </c>
      <c r="BI4" s="116"/>
      <c r="BJ4" s="117"/>
      <c r="BK4" s="115" t="s">
        <v>216</v>
      </c>
      <c r="BL4" s="116"/>
      <c r="BM4" s="117"/>
      <c r="BN4" s="115" t="s">
        <v>261</v>
      </c>
      <c r="BO4" s="116"/>
      <c r="BP4" s="117"/>
      <c r="BS4" s="115" t="s">
        <v>264</v>
      </c>
      <c r="BT4" s="116"/>
      <c r="BU4" s="117"/>
      <c r="BV4" s="115" t="s">
        <v>286</v>
      </c>
      <c r="BW4" s="116"/>
      <c r="BX4" s="117"/>
      <c r="BY4" s="115" t="s">
        <v>298</v>
      </c>
      <c r="BZ4" s="116"/>
      <c r="CA4" s="117"/>
      <c r="CB4" s="115" t="s">
        <v>307</v>
      </c>
      <c r="CC4" s="116"/>
      <c r="CD4" s="117"/>
      <c r="CE4" s="115" t="s">
        <v>316</v>
      </c>
      <c r="CF4" s="116"/>
      <c r="CG4" s="117"/>
      <c r="CH4" s="115" t="s">
        <v>325</v>
      </c>
      <c r="CI4" s="116"/>
      <c r="CJ4" s="117"/>
      <c r="CK4" s="115" t="s">
        <v>335</v>
      </c>
      <c r="CL4" s="116"/>
      <c r="CM4" s="117"/>
      <c r="CN4" s="115" t="s">
        <v>337</v>
      </c>
      <c r="CO4" s="116"/>
      <c r="CP4" s="117"/>
      <c r="CQ4" s="115" t="s">
        <v>342</v>
      </c>
      <c r="CR4" s="116"/>
      <c r="CS4" s="117"/>
      <c r="CT4" s="115" t="s">
        <v>349</v>
      </c>
      <c r="CU4" s="116"/>
      <c r="CV4" s="117"/>
      <c r="CW4" s="115" t="s">
        <v>357</v>
      </c>
      <c r="CX4" s="116"/>
      <c r="CY4" s="117"/>
      <c r="CZ4" s="115" t="s">
        <v>368</v>
      </c>
      <c r="DA4" s="116"/>
      <c r="DB4" s="117"/>
      <c r="DE4" s="115" t="s">
        <v>379</v>
      </c>
      <c r="DF4" s="116"/>
      <c r="DG4" s="117"/>
      <c r="DH4" s="115" t="s">
        <v>386</v>
      </c>
      <c r="DI4" s="116"/>
      <c r="DJ4" s="117"/>
      <c r="DK4" s="115" t="s">
        <v>395</v>
      </c>
      <c r="DL4" s="116"/>
      <c r="DM4" s="117"/>
      <c r="DN4" s="115" t="s">
        <v>403</v>
      </c>
      <c r="DO4" s="116"/>
      <c r="DP4" s="117"/>
      <c r="DQ4" s="115" t="s">
        <v>409</v>
      </c>
      <c r="DR4" s="116"/>
      <c r="DS4" s="117"/>
      <c r="DT4" s="115" t="s">
        <v>415</v>
      </c>
      <c r="DU4" s="116"/>
      <c r="DV4" s="117"/>
      <c r="DW4" s="115" t="s">
        <v>420</v>
      </c>
      <c r="DX4" s="116"/>
      <c r="DY4" s="117"/>
      <c r="DZ4" s="115" t="s">
        <v>423</v>
      </c>
      <c r="EA4" s="116"/>
      <c r="EB4" s="117"/>
      <c r="EC4" s="115" t="s">
        <v>429</v>
      </c>
      <c r="ED4" s="116"/>
      <c r="EE4" s="117"/>
      <c r="EF4" s="115" t="s">
        <v>440</v>
      </c>
      <c r="EG4" s="116"/>
      <c r="EH4" s="117"/>
      <c r="EI4" s="115" t="s">
        <v>441</v>
      </c>
      <c r="EJ4" s="116"/>
      <c r="EK4" s="117"/>
      <c r="EL4" s="115" t="s">
        <v>451</v>
      </c>
      <c r="EM4" s="116"/>
      <c r="EN4" s="117"/>
      <c r="EQ4" s="115" t="s">
        <v>472</v>
      </c>
      <c r="ER4" s="116"/>
      <c r="ES4" s="117"/>
      <c r="ET4" s="115" t="s">
        <v>473</v>
      </c>
      <c r="EU4" s="116"/>
      <c r="EV4" s="117"/>
      <c r="EW4" s="115" t="s">
        <v>474</v>
      </c>
      <c r="EX4" s="116"/>
      <c r="EY4" s="117"/>
      <c r="EZ4" s="115" t="s">
        <v>475</v>
      </c>
      <c r="FA4" s="116"/>
      <c r="FB4" s="117"/>
      <c r="FC4" s="115" t="s">
        <v>476</v>
      </c>
      <c r="FD4" s="116"/>
      <c r="FE4" s="117"/>
      <c r="FF4" s="115" t="s">
        <v>477</v>
      </c>
      <c r="FG4" s="116"/>
      <c r="FH4" s="117"/>
      <c r="FI4" s="115" t="s">
        <v>478</v>
      </c>
      <c r="FJ4" s="116"/>
      <c r="FK4" s="117"/>
      <c r="FL4" s="115" t="s">
        <v>479</v>
      </c>
      <c r="FM4" s="116"/>
      <c r="FN4" s="117"/>
      <c r="FO4" s="115" t="s">
        <v>480</v>
      </c>
      <c r="FP4" s="116"/>
      <c r="FQ4" s="117"/>
    </row>
    <row r="5" spans="1:173" ht="25.5" customHeight="1">
      <c r="A5" s="132"/>
      <c r="B5" s="12" t="s">
        <v>1</v>
      </c>
      <c r="C5" s="12" t="s">
        <v>40</v>
      </c>
      <c r="D5" s="12" t="s">
        <v>1</v>
      </c>
      <c r="E5" s="12" t="s">
        <v>40</v>
      </c>
      <c r="F5" s="12" t="s">
        <v>1</v>
      </c>
      <c r="G5" s="12" t="s">
        <v>40</v>
      </c>
      <c r="H5" s="12" t="s">
        <v>1</v>
      </c>
      <c r="I5" s="12" t="s">
        <v>40</v>
      </c>
      <c r="J5" s="12" t="s">
        <v>1</v>
      </c>
      <c r="K5" s="12" t="s">
        <v>40</v>
      </c>
      <c r="L5" s="12" t="s">
        <v>1</v>
      </c>
      <c r="M5" s="12" t="s">
        <v>40</v>
      </c>
      <c r="N5" s="12" t="s">
        <v>1</v>
      </c>
      <c r="O5" s="12" t="s">
        <v>40</v>
      </c>
      <c r="P5" s="12" t="s">
        <v>1</v>
      </c>
      <c r="Q5" s="12" t="s">
        <v>40</v>
      </c>
      <c r="R5" s="12" t="s">
        <v>1</v>
      </c>
      <c r="S5" s="12" t="s">
        <v>40</v>
      </c>
      <c r="T5" s="12" t="s">
        <v>0</v>
      </c>
      <c r="U5" s="12" t="s">
        <v>68</v>
      </c>
      <c r="V5" s="12" t="s">
        <v>69</v>
      </c>
      <c r="W5" s="12" t="s">
        <v>0</v>
      </c>
      <c r="X5" s="12" t="s">
        <v>68</v>
      </c>
      <c r="Y5" s="13" t="s">
        <v>69</v>
      </c>
      <c r="Z5" s="12" t="s">
        <v>0</v>
      </c>
      <c r="AA5" s="12" t="s">
        <v>68</v>
      </c>
      <c r="AB5" s="13" t="s">
        <v>69</v>
      </c>
      <c r="AC5" s="12" t="s">
        <v>0</v>
      </c>
      <c r="AD5" s="12" t="s">
        <v>68</v>
      </c>
      <c r="AE5" s="12" t="s">
        <v>69</v>
      </c>
      <c r="AF5" s="12"/>
      <c r="AG5" s="12" t="s">
        <v>0</v>
      </c>
      <c r="AH5" s="12" t="s">
        <v>68</v>
      </c>
      <c r="AI5" s="12" t="s">
        <v>69</v>
      </c>
      <c r="AJ5" s="12" t="s">
        <v>0</v>
      </c>
      <c r="AK5" s="12" t="s">
        <v>68</v>
      </c>
      <c r="AL5" s="12" t="s">
        <v>69</v>
      </c>
      <c r="AM5" s="12" t="s">
        <v>0</v>
      </c>
      <c r="AN5" s="12" t="s">
        <v>68</v>
      </c>
      <c r="AO5" s="12" t="s">
        <v>69</v>
      </c>
      <c r="AP5" s="12" t="s">
        <v>0</v>
      </c>
      <c r="AQ5" s="12" t="s">
        <v>68</v>
      </c>
      <c r="AR5" s="12" t="s">
        <v>69</v>
      </c>
      <c r="AS5" s="12" t="s">
        <v>0</v>
      </c>
      <c r="AT5" s="12" t="s">
        <v>68</v>
      </c>
      <c r="AU5" s="12" t="s">
        <v>69</v>
      </c>
      <c r="AV5" s="12" t="s">
        <v>0</v>
      </c>
      <c r="AW5" s="12" t="s">
        <v>68</v>
      </c>
      <c r="AX5" s="12" t="s">
        <v>69</v>
      </c>
      <c r="AY5" s="12" t="s">
        <v>0</v>
      </c>
      <c r="AZ5" s="12" t="s">
        <v>68</v>
      </c>
      <c r="BA5" s="12" t="s">
        <v>69</v>
      </c>
      <c r="BB5" s="12" t="s">
        <v>0</v>
      </c>
      <c r="BC5" s="12" t="s">
        <v>68</v>
      </c>
      <c r="BD5" s="12" t="s">
        <v>69</v>
      </c>
      <c r="BE5" s="12" t="s">
        <v>0</v>
      </c>
      <c r="BF5" s="12" t="s">
        <v>68</v>
      </c>
      <c r="BG5" s="12" t="s">
        <v>69</v>
      </c>
      <c r="BH5" s="12" t="s">
        <v>0</v>
      </c>
      <c r="BI5" s="12" t="s">
        <v>68</v>
      </c>
      <c r="BJ5" s="12" t="s">
        <v>69</v>
      </c>
      <c r="BK5" s="12" t="s">
        <v>0</v>
      </c>
      <c r="BL5" s="12" t="s">
        <v>68</v>
      </c>
      <c r="BM5" s="12" t="s">
        <v>69</v>
      </c>
      <c r="BN5" s="12" t="s">
        <v>0</v>
      </c>
      <c r="BO5" s="12" t="s">
        <v>68</v>
      </c>
      <c r="BP5" s="12" t="s">
        <v>69</v>
      </c>
      <c r="BQ5" s="12"/>
      <c r="BR5" s="12"/>
      <c r="BS5" s="12" t="s">
        <v>0</v>
      </c>
      <c r="BT5" s="12" t="s">
        <v>68</v>
      </c>
      <c r="BU5" s="12" t="s">
        <v>69</v>
      </c>
      <c r="BV5" s="12" t="s">
        <v>0</v>
      </c>
      <c r="BW5" s="12" t="s">
        <v>68</v>
      </c>
      <c r="BX5" s="12" t="s">
        <v>69</v>
      </c>
      <c r="BY5" s="12" t="s">
        <v>0</v>
      </c>
      <c r="BZ5" s="12" t="s">
        <v>68</v>
      </c>
      <c r="CA5" s="12" t="s">
        <v>69</v>
      </c>
      <c r="CB5" s="12" t="s">
        <v>0</v>
      </c>
      <c r="CC5" s="12" t="s">
        <v>68</v>
      </c>
      <c r="CD5" s="12" t="s">
        <v>69</v>
      </c>
      <c r="CE5" s="12" t="s">
        <v>0</v>
      </c>
      <c r="CF5" s="12" t="s">
        <v>68</v>
      </c>
      <c r="CG5" s="12" t="s">
        <v>69</v>
      </c>
      <c r="CH5" s="12" t="s">
        <v>0</v>
      </c>
      <c r="CI5" s="12" t="s">
        <v>68</v>
      </c>
      <c r="CJ5" s="12" t="s">
        <v>69</v>
      </c>
      <c r="CK5" s="12" t="s">
        <v>0</v>
      </c>
      <c r="CL5" s="12" t="s">
        <v>68</v>
      </c>
      <c r="CM5" s="12" t="s">
        <v>69</v>
      </c>
      <c r="CN5" s="12" t="s">
        <v>0</v>
      </c>
      <c r="CO5" s="12" t="s">
        <v>68</v>
      </c>
      <c r="CP5" s="12" t="s">
        <v>69</v>
      </c>
      <c r="CQ5" s="12" t="s">
        <v>0</v>
      </c>
      <c r="CR5" s="12" t="s">
        <v>68</v>
      </c>
      <c r="CS5" s="12" t="s">
        <v>69</v>
      </c>
      <c r="CT5" s="12" t="s">
        <v>0</v>
      </c>
      <c r="CU5" s="12" t="s">
        <v>68</v>
      </c>
      <c r="CV5" s="12" t="s">
        <v>69</v>
      </c>
      <c r="CW5" s="12" t="s">
        <v>0</v>
      </c>
      <c r="CX5" s="12" t="s">
        <v>68</v>
      </c>
      <c r="CY5" s="12" t="s">
        <v>69</v>
      </c>
      <c r="CZ5" s="12" t="s">
        <v>0</v>
      </c>
      <c r="DA5" s="12" t="s">
        <v>68</v>
      </c>
      <c r="DB5" s="12" t="s">
        <v>69</v>
      </c>
      <c r="DE5" s="12" t="s">
        <v>0</v>
      </c>
      <c r="DF5" s="12" t="s">
        <v>68</v>
      </c>
      <c r="DG5" s="12" t="s">
        <v>69</v>
      </c>
      <c r="DH5" s="12" t="s">
        <v>0</v>
      </c>
      <c r="DI5" s="12" t="s">
        <v>68</v>
      </c>
      <c r="DJ5" s="12" t="s">
        <v>69</v>
      </c>
      <c r="DK5" s="12" t="s">
        <v>0</v>
      </c>
      <c r="DL5" s="12" t="s">
        <v>68</v>
      </c>
      <c r="DM5" s="12" t="s">
        <v>69</v>
      </c>
      <c r="DN5" s="12" t="s">
        <v>0</v>
      </c>
      <c r="DO5" s="12" t="s">
        <v>68</v>
      </c>
      <c r="DP5" s="12" t="s">
        <v>69</v>
      </c>
      <c r="DQ5" s="12" t="s">
        <v>0</v>
      </c>
      <c r="DR5" s="12" t="s">
        <v>68</v>
      </c>
      <c r="DS5" s="12" t="s">
        <v>69</v>
      </c>
      <c r="DT5" s="12" t="s">
        <v>0</v>
      </c>
      <c r="DU5" s="12" t="s">
        <v>68</v>
      </c>
      <c r="DV5" s="12" t="s">
        <v>69</v>
      </c>
      <c r="DW5" s="12" t="s">
        <v>0</v>
      </c>
      <c r="DX5" s="12" t="s">
        <v>68</v>
      </c>
      <c r="DY5" s="12" t="s">
        <v>69</v>
      </c>
      <c r="DZ5" s="12" t="s">
        <v>0</v>
      </c>
      <c r="EA5" s="12" t="s">
        <v>68</v>
      </c>
      <c r="EB5" s="12" t="s">
        <v>69</v>
      </c>
      <c r="EC5" s="12" t="s">
        <v>0</v>
      </c>
      <c r="ED5" s="12" t="s">
        <v>68</v>
      </c>
      <c r="EE5" s="12" t="s">
        <v>69</v>
      </c>
      <c r="EF5" s="12" t="s">
        <v>0</v>
      </c>
      <c r="EG5" s="12" t="s">
        <v>68</v>
      </c>
      <c r="EH5" s="12" t="s">
        <v>69</v>
      </c>
      <c r="EI5" s="12" t="s">
        <v>0</v>
      </c>
      <c r="EJ5" s="12" t="s">
        <v>68</v>
      </c>
      <c r="EK5" s="12" t="s">
        <v>69</v>
      </c>
      <c r="EL5" s="12" t="s">
        <v>0</v>
      </c>
      <c r="EM5" s="12" t="s">
        <v>68</v>
      </c>
      <c r="EN5" s="12" t="s">
        <v>69</v>
      </c>
      <c r="EO5" s="12"/>
      <c r="EP5" s="12"/>
      <c r="EQ5" s="80" t="s">
        <v>0</v>
      </c>
      <c r="ER5" s="80" t="s">
        <v>68</v>
      </c>
      <c r="ES5" s="80" t="s">
        <v>69</v>
      </c>
      <c r="ET5" s="80" t="s">
        <v>0</v>
      </c>
      <c r="EU5" s="80" t="s">
        <v>68</v>
      </c>
      <c r="EV5" s="80" t="s">
        <v>69</v>
      </c>
      <c r="EW5" s="80" t="s">
        <v>0</v>
      </c>
      <c r="EX5" s="80" t="s">
        <v>68</v>
      </c>
      <c r="EY5" s="80" t="s">
        <v>69</v>
      </c>
      <c r="EZ5" s="80" t="s">
        <v>0</v>
      </c>
      <c r="FA5" s="80" t="s">
        <v>68</v>
      </c>
      <c r="FB5" s="80" t="s">
        <v>69</v>
      </c>
      <c r="FC5" s="80" t="s">
        <v>0</v>
      </c>
      <c r="FD5" s="80" t="s">
        <v>68</v>
      </c>
      <c r="FE5" s="80" t="s">
        <v>69</v>
      </c>
      <c r="FF5" s="80" t="s">
        <v>0</v>
      </c>
      <c r="FG5" s="80" t="s">
        <v>68</v>
      </c>
      <c r="FH5" s="80" t="s">
        <v>69</v>
      </c>
      <c r="FI5" s="80" t="s">
        <v>0</v>
      </c>
      <c r="FJ5" s="80" t="s">
        <v>68</v>
      </c>
      <c r="FK5" s="80" t="s">
        <v>69</v>
      </c>
      <c r="FL5" s="80" t="s">
        <v>0</v>
      </c>
      <c r="FM5" s="80" t="s">
        <v>68</v>
      </c>
      <c r="FN5" s="80" t="s">
        <v>69</v>
      </c>
      <c r="FO5" s="80" t="s">
        <v>0</v>
      </c>
      <c r="FP5" s="80" t="s">
        <v>68</v>
      </c>
      <c r="FQ5" s="80" t="s">
        <v>69</v>
      </c>
    </row>
    <row r="6" spans="1:173" ht="17.25" customHeight="1">
      <c r="A6" s="14"/>
      <c r="B6" s="121" t="s">
        <v>2</v>
      </c>
      <c r="C6" s="121"/>
      <c r="D6" s="121" t="s">
        <v>2</v>
      </c>
      <c r="E6" s="121"/>
      <c r="F6" s="121" t="s">
        <v>2</v>
      </c>
      <c r="G6" s="121"/>
      <c r="H6" s="121" t="s">
        <v>2</v>
      </c>
      <c r="I6" s="121"/>
      <c r="J6" s="121" t="s">
        <v>2</v>
      </c>
      <c r="K6" s="121"/>
      <c r="L6" s="121" t="s">
        <v>2</v>
      </c>
      <c r="M6" s="121"/>
      <c r="N6" s="121" t="s">
        <v>2</v>
      </c>
      <c r="O6" s="121"/>
      <c r="P6" s="121" t="s">
        <v>2</v>
      </c>
      <c r="Q6" s="121"/>
      <c r="R6" s="121" t="s">
        <v>2</v>
      </c>
      <c r="S6" s="121"/>
      <c r="T6" s="118"/>
      <c r="U6" s="119"/>
      <c r="V6" s="120"/>
      <c r="W6" s="118"/>
      <c r="X6" s="119"/>
      <c r="Y6" s="120"/>
      <c r="Z6" s="118"/>
      <c r="AA6" s="119"/>
      <c r="AB6" s="120"/>
      <c r="AC6" s="121"/>
      <c r="AD6" s="121"/>
      <c r="AE6" s="126"/>
      <c r="AF6" s="15"/>
      <c r="AG6" s="118"/>
      <c r="AH6" s="119"/>
      <c r="AI6" s="120"/>
      <c r="AJ6" s="118"/>
      <c r="AK6" s="119"/>
      <c r="AL6" s="120"/>
      <c r="AM6" s="118"/>
      <c r="AN6" s="119"/>
      <c r="AO6" s="120"/>
      <c r="AP6" s="118"/>
      <c r="AQ6" s="119"/>
      <c r="AR6" s="120"/>
      <c r="AS6" s="118"/>
      <c r="AT6" s="119"/>
      <c r="AU6" s="120"/>
      <c r="AV6" s="118"/>
      <c r="AW6" s="119"/>
      <c r="AX6" s="120"/>
      <c r="AY6" s="118"/>
      <c r="AZ6" s="119"/>
      <c r="BA6" s="120"/>
      <c r="BB6" s="118"/>
      <c r="BC6" s="119"/>
      <c r="BD6" s="120"/>
      <c r="BE6" s="118"/>
      <c r="BF6" s="119"/>
      <c r="BG6" s="120"/>
      <c r="BH6" s="118"/>
      <c r="BI6" s="119"/>
      <c r="BJ6" s="120"/>
      <c r="BK6" s="118"/>
      <c r="BL6" s="119"/>
      <c r="BM6" s="120"/>
      <c r="BN6" s="118"/>
      <c r="BO6" s="119"/>
      <c r="BP6" s="120"/>
      <c r="BS6" s="118"/>
      <c r="BT6" s="119"/>
      <c r="BU6" s="120"/>
      <c r="BV6" s="118"/>
      <c r="BW6" s="119"/>
      <c r="BX6" s="120"/>
      <c r="BY6" s="118"/>
      <c r="BZ6" s="119"/>
      <c r="CA6" s="120"/>
      <c r="CB6" s="118"/>
      <c r="CC6" s="119"/>
      <c r="CD6" s="120"/>
      <c r="CE6" s="118"/>
      <c r="CF6" s="119"/>
      <c r="CG6" s="120"/>
      <c r="CH6" s="118"/>
      <c r="CI6" s="119"/>
      <c r="CJ6" s="120"/>
      <c r="CK6" s="118"/>
      <c r="CL6" s="119"/>
      <c r="CM6" s="120"/>
      <c r="CN6" s="118"/>
      <c r="CO6" s="119"/>
      <c r="CP6" s="120"/>
      <c r="CQ6" s="118"/>
      <c r="CR6" s="119"/>
      <c r="CS6" s="120"/>
      <c r="CT6" s="118"/>
      <c r="CU6" s="119"/>
      <c r="CV6" s="120"/>
      <c r="CW6" s="118"/>
      <c r="CX6" s="119"/>
      <c r="CY6" s="120"/>
      <c r="CZ6" s="118"/>
      <c r="DA6" s="119"/>
      <c r="DB6" s="120"/>
      <c r="DE6" s="118"/>
      <c r="DF6" s="119"/>
      <c r="DG6" s="120"/>
      <c r="DH6" s="118"/>
      <c r="DI6" s="119"/>
      <c r="DJ6" s="120"/>
      <c r="DK6" s="118"/>
      <c r="DL6" s="119"/>
      <c r="DM6" s="120"/>
      <c r="DN6" s="118"/>
      <c r="DO6" s="119"/>
      <c r="DP6" s="120"/>
      <c r="DQ6" s="118"/>
      <c r="DR6" s="119"/>
      <c r="DS6" s="120"/>
      <c r="DT6" s="118"/>
      <c r="DU6" s="119"/>
      <c r="DV6" s="120"/>
      <c r="DW6" s="118"/>
      <c r="DX6" s="119"/>
      <c r="DY6" s="120"/>
      <c r="DZ6" s="118"/>
      <c r="EA6" s="119"/>
      <c r="EB6" s="120"/>
      <c r="EC6" s="118"/>
      <c r="ED6" s="119"/>
      <c r="EE6" s="120"/>
      <c r="EF6" s="118"/>
      <c r="EG6" s="119"/>
      <c r="EH6" s="120"/>
      <c r="EI6" s="118"/>
      <c r="EJ6" s="119"/>
      <c r="EK6" s="120"/>
      <c r="EL6" s="118"/>
      <c r="EM6" s="119"/>
      <c r="EN6" s="120"/>
      <c r="EQ6" s="118"/>
      <c r="ER6" s="119"/>
      <c r="ES6" s="120"/>
      <c r="ET6" s="118"/>
      <c r="EU6" s="119"/>
      <c r="EV6" s="120"/>
      <c r="EW6" s="118"/>
      <c r="EX6" s="119"/>
      <c r="EY6" s="120"/>
      <c r="EZ6" s="118"/>
      <c r="FA6" s="119"/>
      <c r="FB6" s="120"/>
      <c r="FC6" s="118"/>
      <c r="FD6" s="119"/>
      <c r="FE6" s="120"/>
      <c r="FF6" s="118"/>
      <c r="FG6" s="119"/>
      <c r="FH6" s="120"/>
      <c r="FI6" s="118"/>
      <c r="FJ6" s="119"/>
      <c r="FK6" s="120"/>
      <c r="FL6" s="118"/>
      <c r="FM6" s="119"/>
      <c r="FN6" s="120"/>
      <c r="FO6" s="118"/>
      <c r="FP6" s="119"/>
      <c r="FQ6" s="120"/>
    </row>
    <row r="7" spans="1:173" s="1" customFormat="1" ht="24" customHeight="1">
      <c r="A7" s="12"/>
      <c r="B7" s="16" t="s">
        <v>18</v>
      </c>
      <c r="C7" s="17">
        <v>8511.43</v>
      </c>
      <c r="D7" s="16" t="s">
        <v>18</v>
      </c>
      <c r="E7" s="17">
        <v>8511.43</v>
      </c>
      <c r="F7" s="16" t="s">
        <v>18</v>
      </c>
      <c r="G7" s="17">
        <v>8511.43</v>
      </c>
      <c r="H7" s="16" t="s">
        <v>18</v>
      </c>
      <c r="I7" s="17">
        <v>8511.43</v>
      </c>
      <c r="J7" s="16" t="s">
        <v>18</v>
      </c>
      <c r="K7" s="17">
        <v>8511.43</v>
      </c>
      <c r="L7" s="16" t="s">
        <v>18</v>
      </c>
      <c r="M7" s="17">
        <v>8511.43</v>
      </c>
      <c r="N7" s="16" t="s">
        <v>18</v>
      </c>
      <c r="O7" s="17">
        <v>8511.43</v>
      </c>
      <c r="P7" s="16" t="s">
        <v>18</v>
      </c>
      <c r="Q7" s="17">
        <v>8511.43</v>
      </c>
      <c r="R7" s="16" t="s">
        <v>18</v>
      </c>
      <c r="S7" s="18">
        <f>C7+E7+G7+I7+K7+M7+O7+Q7</f>
        <v>68091.44</v>
      </c>
      <c r="T7" s="19" t="s">
        <v>70</v>
      </c>
      <c r="U7" s="16"/>
      <c r="V7" s="20">
        <v>8511.43</v>
      </c>
      <c r="W7" s="19" t="s">
        <v>70</v>
      </c>
      <c r="X7" s="21"/>
      <c r="Y7" s="20">
        <v>8511.43</v>
      </c>
      <c r="Z7" s="19" t="s">
        <v>70</v>
      </c>
      <c r="AA7" s="21"/>
      <c r="AB7" s="20">
        <v>8511.43</v>
      </c>
      <c r="AC7" s="19" t="s">
        <v>70</v>
      </c>
      <c r="AD7" s="17"/>
      <c r="AE7" s="20">
        <v>8511.43</v>
      </c>
      <c r="AF7" s="20"/>
      <c r="AG7" s="19" t="s">
        <v>70</v>
      </c>
      <c r="AH7" s="16"/>
      <c r="AI7" s="20">
        <v>8108.26</v>
      </c>
      <c r="AJ7" s="19" t="s">
        <v>70</v>
      </c>
      <c r="AK7" s="16"/>
      <c r="AL7" s="20">
        <v>8108.26</v>
      </c>
      <c r="AM7" s="19" t="s">
        <v>70</v>
      </c>
      <c r="AN7" s="16"/>
      <c r="AO7" s="20">
        <v>8108.26</v>
      </c>
      <c r="AP7" s="19" t="s">
        <v>70</v>
      </c>
      <c r="AQ7" s="16"/>
      <c r="AR7" s="20">
        <v>8108.26</v>
      </c>
      <c r="AS7" s="19" t="s">
        <v>70</v>
      </c>
      <c r="AT7" s="16"/>
      <c r="AU7" s="20">
        <v>8108.26</v>
      </c>
      <c r="AV7" s="19" t="s">
        <v>70</v>
      </c>
      <c r="AW7" s="16"/>
      <c r="AX7" s="20">
        <v>8108.26</v>
      </c>
      <c r="AY7" s="19" t="s">
        <v>70</v>
      </c>
      <c r="AZ7" s="16"/>
      <c r="BA7" s="20">
        <v>8108.26</v>
      </c>
      <c r="BB7" s="19" t="s">
        <v>70</v>
      </c>
      <c r="BC7" s="16"/>
      <c r="BD7" s="20">
        <v>8108.26</v>
      </c>
      <c r="BE7" s="19" t="s">
        <v>70</v>
      </c>
      <c r="BF7" s="16"/>
      <c r="BG7" s="20">
        <v>8108.26</v>
      </c>
      <c r="BH7" s="19" t="s">
        <v>70</v>
      </c>
      <c r="BI7" s="16"/>
      <c r="BJ7" s="20">
        <v>8108.26</v>
      </c>
      <c r="BK7" s="19" t="s">
        <v>70</v>
      </c>
      <c r="BL7" s="16"/>
      <c r="BM7" s="20">
        <v>8108.26</v>
      </c>
      <c r="BN7" s="19" t="s">
        <v>70</v>
      </c>
      <c r="BO7" s="16"/>
      <c r="BP7" s="20">
        <v>8108.26</v>
      </c>
      <c r="BQ7" s="20"/>
      <c r="BR7" s="20"/>
      <c r="BS7" s="19" t="s">
        <v>135</v>
      </c>
      <c r="BT7" s="16"/>
      <c r="BU7" s="20">
        <v>8332.61</v>
      </c>
      <c r="BV7" s="19" t="s">
        <v>135</v>
      </c>
      <c r="BW7" s="16"/>
      <c r="BX7" s="20">
        <v>8332.61</v>
      </c>
      <c r="BY7" s="19" t="s">
        <v>135</v>
      </c>
      <c r="BZ7" s="16"/>
      <c r="CA7" s="20">
        <v>8332.61</v>
      </c>
      <c r="CB7" s="19" t="s">
        <v>135</v>
      </c>
      <c r="CC7" s="16"/>
      <c r="CD7" s="20">
        <v>8332.61</v>
      </c>
      <c r="CE7" s="19" t="s">
        <v>135</v>
      </c>
      <c r="CF7" s="16"/>
      <c r="CG7" s="20">
        <v>8332.61</v>
      </c>
      <c r="CH7" s="19" t="s">
        <v>135</v>
      </c>
      <c r="CI7" s="16"/>
      <c r="CJ7" s="20">
        <v>8332.61</v>
      </c>
      <c r="CK7" s="19" t="s">
        <v>135</v>
      </c>
      <c r="CL7" s="16"/>
      <c r="CM7" s="20">
        <v>8332.61</v>
      </c>
      <c r="CN7" s="19" t="s">
        <v>135</v>
      </c>
      <c r="CO7" s="16"/>
      <c r="CP7" s="20">
        <v>8332.61</v>
      </c>
      <c r="CQ7" s="19" t="s">
        <v>135</v>
      </c>
      <c r="CR7" s="16"/>
      <c r="CS7" s="20">
        <v>8332.61</v>
      </c>
      <c r="CT7" s="19" t="s">
        <v>135</v>
      </c>
      <c r="CU7" s="16"/>
      <c r="CV7" s="20">
        <v>8332.61</v>
      </c>
      <c r="CW7" s="19" t="s">
        <v>135</v>
      </c>
      <c r="CX7" s="16"/>
      <c r="CY7" s="20">
        <v>8332.61</v>
      </c>
      <c r="CZ7" s="19" t="s">
        <v>135</v>
      </c>
      <c r="DA7" s="16"/>
      <c r="DB7" s="20">
        <v>8332.61</v>
      </c>
      <c r="DC7" s="10"/>
      <c r="DD7" s="10"/>
      <c r="DE7" s="19" t="s">
        <v>135</v>
      </c>
      <c r="DF7" s="16"/>
      <c r="DG7" s="75">
        <v>9362.99</v>
      </c>
      <c r="DH7" s="19" t="s">
        <v>135</v>
      </c>
      <c r="DI7" s="84"/>
      <c r="DJ7" s="75">
        <v>9362.99</v>
      </c>
      <c r="DK7" s="19" t="s">
        <v>135</v>
      </c>
      <c r="DL7" s="84"/>
      <c r="DM7" s="75">
        <v>9362.99</v>
      </c>
      <c r="DN7" s="19" t="s">
        <v>135</v>
      </c>
      <c r="DO7" s="84"/>
      <c r="DP7" s="75">
        <v>9362.99</v>
      </c>
      <c r="DQ7" s="19" t="s">
        <v>135</v>
      </c>
      <c r="DR7" s="84"/>
      <c r="DS7" s="75">
        <v>9362.99</v>
      </c>
      <c r="DT7" s="19" t="s">
        <v>135</v>
      </c>
      <c r="DU7" s="84"/>
      <c r="DV7" s="75">
        <v>9362.99</v>
      </c>
      <c r="DW7" s="19" t="s">
        <v>135</v>
      </c>
      <c r="DX7" s="84"/>
      <c r="DY7" s="75">
        <v>9362.99</v>
      </c>
      <c r="DZ7" s="19" t="s">
        <v>135</v>
      </c>
      <c r="EA7" s="84"/>
      <c r="EB7" s="75">
        <v>9362.99</v>
      </c>
      <c r="EC7" s="19" t="s">
        <v>135</v>
      </c>
      <c r="ED7" s="84"/>
      <c r="EE7" s="75">
        <v>9362.99</v>
      </c>
      <c r="EF7" s="19" t="s">
        <v>135</v>
      </c>
      <c r="EG7" s="84"/>
      <c r="EH7" s="75">
        <v>9362.99</v>
      </c>
      <c r="EI7" s="19" t="s">
        <v>135</v>
      </c>
      <c r="EJ7" s="84"/>
      <c r="EK7" s="75">
        <v>9362.99</v>
      </c>
      <c r="EL7" s="19" t="s">
        <v>135</v>
      </c>
      <c r="EM7" s="84"/>
      <c r="EN7" s="75">
        <v>9362.99</v>
      </c>
      <c r="EO7" s="20"/>
      <c r="EP7" s="20"/>
      <c r="EQ7" s="82" t="s">
        <v>135</v>
      </c>
      <c r="ER7" s="81"/>
      <c r="ES7" s="28">
        <v>10034.98</v>
      </c>
      <c r="ET7" s="82" t="s">
        <v>135</v>
      </c>
      <c r="EU7" s="81"/>
      <c r="EV7" s="28">
        <v>10034.98</v>
      </c>
      <c r="EW7" s="82" t="s">
        <v>135</v>
      </c>
      <c r="EX7" s="81"/>
      <c r="EY7" s="28">
        <v>10034.98</v>
      </c>
      <c r="EZ7" s="82" t="s">
        <v>135</v>
      </c>
      <c r="FA7" s="81"/>
      <c r="FB7" s="28">
        <v>10034.98</v>
      </c>
      <c r="FC7" s="82" t="s">
        <v>135</v>
      </c>
      <c r="FD7" s="81"/>
      <c r="FE7" s="28">
        <v>10034.98</v>
      </c>
      <c r="FF7" s="82" t="s">
        <v>135</v>
      </c>
      <c r="FG7" s="81"/>
      <c r="FH7" s="28">
        <v>10034.98</v>
      </c>
      <c r="FI7" s="82" t="s">
        <v>135</v>
      </c>
      <c r="FJ7" s="81"/>
      <c r="FK7" s="28">
        <v>10034.98</v>
      </c>
      <c r="FL7" s="82" t="s">
        <v>135</v>
      </c>
      <c r="FM7" s="81"/>
      <c r="FN7" s="28">
        <v>10034.98</v>
      </c>
      <c r="FO7" s="82" t="s">
        <v>135</v>
      </c>
      <c r="FP7" s="81"/>
      <c r="FQ7" s="28">
        <v>10034.98</v>
      </c>
    </row>
    <row r="8" spans="1:173" s="1" customFormat="1" ht="22.5" customHeight="1">
      <c r="A8" s="12"/>
      <c r="B8" s="16" t="s">
        <v>18</v>
      </c>
      <c r="C8" s="17">
        <f>SUM(C9:C13)</f>
        <v>1075.1299999999999</v>
      </c>
      <c r="D8" s="16" t="s">
        <v>18</v>
      </c>
      <c r="E8" s="17">
        <f>SUM(E9:E13)</f>
        <v>1075.1299999999999</v>
      </c>
      <c r="F8" s="16" t="s">
        <v>18</v>
      </c>
      <c r="G8" s="17">
        <f>SUM(G9:G13)</f>
        <v>1075.1299999999999</v>
      </c>
      <c r="H8" s="16" t="s">
        <v>18</v>
      </c>
      <c r="I8" s="17">
        <f>SUM(I9:I13)</f>
        <v>1075.1299999999999</v>
      </c>
      <c r="J8" s="16" t="s">
        <v>18</v>
      </c>
      <c r="K8" s="17">
        <f>SUM(K9:K13)</f>
        <v>1075.1299999999999</v>
      </c>
      <c r="L8" s="16" t="s">
        <v>18</v>
      </c>
      <c r="M8" s="17">
        <f>SUM(M9:M13)</f>
        <v>1075.1299999999999</v>
      </c>
      <c r="N8" s="16" t="s">
        <v>18</v>
      </c>
      <c r="O8" s="17">
        <f>SUM(O9:O13)</f>
        <v>1075.1299999999999</v>
      </c>
      <c r="P8" s="16" t="s">
        <v>18</v>
      </c>
      <c r="Q8" s="17">
        <f>SUM(Q9:Q13)</f>
        <v>1075.1299999999999</v>
      </c>
      <c r="R8" s="16" t="s">
        <v>18</v>
      </c>
      <c r="S8" s="18">
        <f aca="true" t="shared" si="0" ref="S8:S41">C8+E8+G8+I8+K8+M8+O8+Q8</f>
        <v>8601.039999999999</v>
      </c>
      <c r="T8" s="19" t="s">
        <v>4</v>
      </c>
      <c r="U8" s="21" t="s">
        <v>118</v>
      </c>
      <c r="V8" s="20">
        <v>132.53</v>
      </c>
      <c r="W8" s="66" t="s">
        <v>71</v>
      </c>
      <c r="X8" s="67" t="s">
        <v>72</v>
      </c>
      <c r="Y8" s="68">
        <v>721.03</v>
      </c>
      <c r="Z8" s="66" t="s">
        <v>89</v>
      </c>
      <c r="AA8" s="67" t="s">
        <v>90</v>
      </c>
      <c r="AB8" s="68">
        <v>2888.69</v>
      </c>
      <c r="AC8" s="66" t="s">
        <v>95</v>
      </c>
      <c r="AD8" s="66" t="s">
        <v>96</v>
      </c>
      <c r="AE8" s="66">
        <v>1069.43</v>
      </c>
      <c r="AF8" s="16"/>
      <c r="AG8" s="71" t="s">
        <v>105</v>
      </c>
      <c r="AH8" s="72" t="s">
        <v>106</v>
      </c>
      <c r="AI8" s="73">
        <v>195.74</v>
      </c>
      <c r="AJ8" s="71" t="s">
        <v>119</v>
      </c>
      <c r="AK8" s="72" t="s">
        <v>120</v>
      </c>
      <c r="AL8" s="75">
        <v>1946.37</v>
      </c>
      <c r="AM8" s="71" t="s">
        <v>137</v>
      </c>
      <c r="AN8" s="72" t="s">
        <v>138</v>
      </c>
      <c r="AO8" s="75">
        <v>149.12</v>
      </c>
      <c r="AP8" s="71" t="s">
        <v>148</v>
      </c>
      <c r="AQ8" s="72" t="s">
        <v>149</v>
      </c>
      <c r="AR8" s="75">
        <v>1578.45</v>
      </c>
      <c r="AS8" s="71" t="s">
        <v>158</v>
      </c>
      <c r="AT8" s="72" t="s">
        <v>159</v>
      </c>
      <c r="AU8" s="75">
        <v>391.48</v>
      </c>
      <c r="AV8" s="71" t="s">
        <v>188</v>
      </c>
      <c r="AW8" s="72" t="s">
        <v>189</v>
      </c>
      <c r="AX8" s="75">
        <v>388.36</v>
      </c>
      <c r="AY8" s="71" t="s">
        <v>197</v>
      </c>
      <c r="AZ8" s="72" t="s">
        <v>198</v>
      </c>
      <c r="BA8" s="75">
        <v>3100.19</v>
      </c>
      <c r="BB8" s="19" t="s">
        <v>171</v>
      </c>
      <c r="BC8" s="21" t="s">
        <v>192</v>
      </c>
      <c r="BD8" s="20">
        <v>180.46</v>
      </c>
      <c r="BE8" s="19" t="s">
        <v>217</v>
      </c>
      <c r="BF8" s="21" t="s">
        <v>218</v>
      </c>
      <c r="BG8" s="20">
        <v>114.22</v>
      </c>
      <c r="BH8" s="19" t="s">
        <v>171</v>
      </c>
      <c r="BI8" s="21" t="s">
        <v>226</v>
      </c>
      <c r="BJ8" s="20">
        <v>180.46</v>
      </c>
      <c r="BK8" s="19" t="s">
        <v>241</v>
      </c>
      <c r="BL8" s="21" t="s">
        <v>242</v>
      </c>
      <c r="BM8" s="20">
        <v>581.82</v>
      </c>
      <c r="BN8" s="16" t="s">
        <v>244</v>
      </c>
      <c r="BO8" s="17" t="s">
        <v>253</v>
      </c>
      <c r="BP8" s="19">
        <v>1064.66</v>
      </c>
      <c r="BQ8" s="19"/>
      <c r="BR8" s="19"/>
      <c r="BS8" s="19" t="s">
        <v>70</v>
      </c>
      <c r="BT8" s="24"/>
      <c r="BU8" s="24">
        <v>3404.72</v>
      </c>
      <c r="BV8" s="19" t="s">
        <v>70</v>
      </c>
      <c r="BW8" s="24"/>
      <c r="BX8" s="24">
        <v>3404.72</v>
      </c>
      <c r="BY8" s="19" t="s">
        <v>70</v>
      </c>
      <c r="BZ8" s="24"/>
      <c r="CA8" s="24">
        <v>3404.72</v>
      </c>
      <c r="CB8" s="19" t="s">
        <v>70</v>
      </c>
      <c r="CC8" s="24"/>
      <c r="CD8" s="24">
        <v>3404.72</v>
      </c>
      <c r="CE8" s="19" t="s">
        <v>70</v>
      </c>
      <c r="CF8" s="24"/>
      <c r="CG8" s="24">
        <v>3404.72</v>
      </c>
      <c r="CH8" s="19" t="s">
        <v>70</v>
      </c>
      <c r="CI8" s="24"/>
      <c r="CJ8" s="24">
        <v>3404.72</v>
      </c>
      <c r="CK8" s="19" t="s">
        <v>70</v>
      </c>
      <c r="CL8" s="24"/>
      <c r="CM8" s="24">
        <v>3404.72</v>
      </c>
      <c r="CN8" s="19" t="s">
        <v>70</v>
      </c>
      <c r="CO8" s="24"/>
      <c r="CP8" s="24">
        <v>3404.72</v>
      </c>
      <c r="CQ8" s="19" t="s">
        <v>70</v>
      </c>
      <c r="CR8" s="24"/>
      <c r="CS8" s="24">
        <v>3404.72</v>
      </c>
      <c r="CT8" s="19" t="s">
        <v>70</v>
      </c>
      <c r="CU8" s="24"/>
      <c r="CV8" s="24">
        <v>3404.72</v>
      </c>
      <c r="CW8" s="19" t="s">
        <v>70</v>
      </c>
      <c r="CX8" s="24"/>
      <c r="CY8" s="24">
        <v>3404.72</v>
      </c>
      <c r="CZ8" s="19" t="s">
        <v>70</v>
      </c>
      <c r="DA8" s="24"/>
      <c r="DB8" s="24">
        <v>3404.72</v>
      </c>
      <c r="DC8" s="10"/>
      <c r="DD8" s="10"/>
      <c r="DE8" s="19" t="s">
        <v>70</v>
      </c>
      <c r="DF8" s="24"/>
      <c r="DG8" s="74">
        <v>3718.32</v>
      </c>
      <c r="DH8" s="19" t="s">
        <v>70</v>
      </c>
      <c r="DI8" s="24"/>
      <c r="DJ8" s="74">
        <v>3718.32</v>
      </c>
      <c r="DK8" s="19" t="s">
        <v>70</v>
      </c>
      <c r="DL8" s="24"/>
      <c r="DM8" s="74">
        <v>3718.32</v>
      </c>
      <c r="DN8" s="19" t="s">
        <v>70</v>
      </c>
      <c r="DO8" s="24"/>
      <c r="DP8" s="74">
        <v>3718.32</v>
      </c>
      <c r="DQ8" s="19" t="s">
        <v>70</v>
      </c>
      <c r="DR8" s="24"/>
      <c r="DS8" s="74">
        <v>3718.32</v>
      </c>
      <c r="DT8" s="19" t="s">
        <v>70</v>
      </c>
      <c r="DU8" s="24"/>
      <c r="DV8" s="74">
        <v>3718.32</v>
      </c>
      <c r="DW8" s="19" t="s">
        <v>70</v>
      </c>
      <c r="DX8" s="24"/>
      <c r="DY8" s="74">
        <v>3718.32</v>
      </c>
      <c r="DZ8" s="19" t="s">
        <v>70</v>
      </c>
      <c r="EA8" s="24"/>
      <c r="EB8" s="74">
        <v>3718.32</v>
      </c>
      <c r="EC8" s="19" t="s">
        <v>70</v>
      </c>
      <c r="ED8" s="24"/>
      <c r="EE8" s="74">
        <v>3718.32</v>
      </c>
      <c r="EF8" s="19" t="s">
        <v>70</v>
      </c>
      <c r="EG8" s="24"/>
      <c r="EH8" s="74">
        <v>3718.32</v>
      </c>
      <c r="EI8" s="19" t="s">
        <v>70</v>
      </c>
      <c r="EJ8" s="24"/>
      <c r="EK8" s="74">
        <v>3718.32</v>
      </c>
      <c r="EL8" s="19" t="s">
        <v>70</v>
      </c>
      <c r="EM8" s="24"/>
      <c r="EN8" s="74">
        <v>3718.32</v>
      </c>
      <c r="EO8" s="24"/>
      <c r="EP8" s="24"/>
      <c r="EQ8" s="82" t="s">
        <v>70</v>
      </c>
      <c r="ER8" s="24"/>
      <c r="ES8" s="83">
        <v>3942.31</v>
      </c>
      <c r="ET8" s="82" t="s">
        <v>70</v>
      </c>
      <c r="EU8" s="24"/>
      <c r="EV8" s="83">
        <v>3942.31</v>
      </c>
      <c r="EW8" s="82" t="s">
        <v>70</v>
      </c>
      <c r="EX8" s="24"/>
      <c r="EY8" s="83">
        <v>3942.31</v>
      </c>
      <c r="EZ8" s="82" t="s">
        <v>70</v>
      </c>
      <c r="FA8" s="24"/>
      <c r="FB8" s="83">
        <v>3942.31</v>
      </c>
      <c r="FC8" s="82" t="s">
        <v>70</v>
      </c>
      <c r="FD8" s="24"/>
      <c r="FE8" s="83">
        <v>3942.31</v>
      </c>
      <c r="FF8" s="82" t="s">
        <v>70</v>
      </c>
      <c r="FG8" s="24"/>
      <c r="FH8" s="83">
        <v>3942.31</v>
      </c>
      <c r="FI8" s="82" t="s">
        <v>70</v>
      </c>
      <c r="FJ8" s="24"/>
      <c r="FK8" s="83">
        <v>3942.31</v>
      </c>
      <c r="FL8" s="82" t="s">
        <v>70</v>
      </c>
      <c r="FM8" s="24"/>
      <c r="FN8" s="83">
        <v>3942.31</v>
      </c>
      <c r="FO8" s="82" t="s">
        <v>70</v>
      </c>
      <c r="FP8" s="24"/>
      <c r="FQ8" s="83">
        <v>3942.31</v>
      </c>
    </row>
    <row r="9" spans="1:173" ht="21" customHeight="1">
      <c r="A9" s="16"/>
      <c r="B9" s="16" t="s">
        <v>18</v>
      </c>
      <c r="C9" s="25">
        <v>851.14</v>
      </c>
      <c r="D9" s="16" t="s">
        <v>18</v>
      </c>
      <c r="E9" s="25">
        <v>851.14</v>
      </c>
      <c r="F9" s="16" t="s">
        <v>18</v>
      </c>
      <c r="G9" s="25">
        <v>851.14</v>
      </c>
      <c r="H9" s="16" t="s">
        <v>18</v>
      </c>
      <c r="I9" s="25">
        <v>851.14</v>
      </c>
      <c r="J9" s="16" t="s">
        <v>18</v>
      </c>
      <c r="K9" s="25">
        <v>851.14</v>
      </c>
      <c r="L9" s="16" t="s">
        <v>18</v>
      </c>
      <c r="M9" s="25">
        <v>851.14</v>
      </c>
      <c r="N9" s="16" t="s">
        <v>18</v>
      </c>
      <c r="O9" s="25">
        <v>851.14</v>
      </c>
      <c r="P9" s="16" t="s">
        <v>18</v>
      </c>
      <c r="Q9" s="25">
        <v>851.14</v>
      </c>
      <c r="R9" s="16" t="s">
        <v>18</v>
      </c>
      <c r="S9" s="18">
        <f t="shared" si="0"/>
        <v>6809.120000000001</v>
      </c>
      <c r="T9" s="16" t="s">
        <v>6</v>
      </c>
      <c r="U9" s="17"/>
      <c r="V9" s="17">
        <v>851.14</v>
      </c>
      <c r="W9" s="66" t="s">
        <v>73</v>
      </c>
      <c r="X9" s="67" t="s">
        <v>74</v>
      </c>
      <c r="Y9" s="69">
        <v>268.04</v>
      </c>
      <c r="Z9" s="66" t="s">
        <v>91</v>
      </c>
      <c r="AA9" s="67" t="s">
        <v>92</v>
      </c>
      <c r="AB9" s="69">
        <v>640.91</v>
      </c>
      <c r="AC9" s="66" t="s">
        <v>97</v>
      </c>
      <c r="AD9" s="66" t="s">
        <v>98</v>
      </c>
      <c r="AE9" s="66">
        <v>155.72</v>
      </c>
      <c r="AF9" s="16"/>
      <c r="AG9" s="71" t="s">
        <v>107</v>
      </c>
      <c r="AH9" s="71" t="s">
        <v>108</v>
      </c>
      <c r="AI9" s="67">
        <f>2948.63/7</f>
        <v>421.23285714285714</v>
      </c>
      <c r="AJ9" s="66" t="s">
        <v>121</v>
      </c>
      <c r="AK9" s="67" t="s">
        <v>122</v>
      </c>
      <c r="AL9" s="67">
        <v>255.2</v>
      </c>
      <c r="AM9" s="66" t="s">
        <v>139</v>
      </c>
      <c r="AN9" s="67" t="s">
        <v>140</v>
      </c>
      <c r="AO9" s="67">
        <v>708.17</v>
      </c>
      <c r="AP9" s="66" t="s">
        <v>150</v>
      </c>
      <c r="AQ9" s="67" t="s">
        <v>151</v>
      </c>
      <c r="AR9" s="67">
        <v>217.51</v>
      </c>
      <c r="AS9" s="66" t="s">
        <v>160</v>
      </c>
      <c r="AT9" s="67" t="s">
        <v>161</v>
      </c>
      <c r="AU9" s="67">
        <v>490.62</v>
      </c>
      <c r="AV9" s="16" t="s">
        <v>178</v>
      </c>
      <c r="AW9" s="17" t="s">
        <v>186</v>
      </c>
      <c r="AX9" s="17">
        <v>859.66</v>
      </c>
      <c r="AY9" s="66" t="s">
        <v>199</v>
      </c>
      <c r="AZ9" s="67" t="s">
        <v>200</v>
      </c>
      <c r="BA9" s="67">
        <v>207.6</v>
      </c>
      <c r="BB9" s="16" t="s">
        <v>193</v>
      </c>
      <c r="BC9" s="17" t="s">
        <v>194</v>
      </c>
      <c r="BD9" s="17">
        <v>1220.64</v>
      </c>
      <c r="BE9" s="16" t="s">
        <v>219</v>
      </c>
      <c r="BF9" s="17" t="s">
        <v>220</v>
      </c>
      <c r="BG9" s="17">
        <v>290.91</v>
      </c>
      <c r="BH9" s="16" t="s">
        <v>227</v>
      </c>
      <c r="BI9" s="17" t="s">
        <v>228</v>
      </c>
      <c r="BJ9" s="17">
        <v>894.95</v>
      </c>
      <c r="BK9" s="16" t="s">
        <v>243</v>
      </c>
      <c r="BL9" s="17" t="s">
        <v>242</v>
      </c>
      <c r="BM9" s="17">
        <v>27933.61</v>
      </c>
      <c r="BN9" s="19" t="s">
        <v>254</v>
      </c>
      <c r="BO9" s="19" t="s">
        <v>253</v>
      </c>
      <c r="BP9" s="19">
        <v>96.97</v>
      </c>
      <c r="BQ9" s="19"/>
      <c r="BR9" s="19"/>
      <c r="BS9" s="19" t="s">
        <v>211</v>
      </c>
      <c r="BT9" s="19"/>
      <c r="BU9" s="19">
        <v>134.4</v>
      </c>
      <c r="BV9" s="19" t="s">
        <v>308</v>
      </c>
      <c r="BW9" s="19" t="s">
        <v>287</v>
      </c>
      <c r="BX9" s="19">
        <v>2572.96</v>
      </c>
      <c r="BY9" s="19" t="s">
        <v>299</v>
      </c>
      <c r="BZ9" s="19" t="s">
        <v>300</v>
      </c>
      <c r="CA9" s="19">
        <v>4796.59</v>
      </c>
      <c r="CB9" s="19" t="s">
        <v>211</v>
      </c>
      <c r="CC9" s="19"/>
      <c r="CD9" s="19">
        <v>134.4</v>
      </c>
      <c r="CE9" s="19" t="s">
        <v>211</v>
      </c>
      <c r="CF9" s="19"/>
      <c r="CG9" s="19">
        <v>134.4</v>
      </c>
      <c r="CH9" s="19" t="s">
        <v>211</v>
      </c>
      <c r="CI9" s="19"/>
      <c r="CJ9" s="19">
        <v>134.4</v>
      </c>
      <c r="CK9" s="19" t="s">
        <v>211</v>
      </c>
      <c r="CL9" s="19"/>
      <c r="CM9" s="19">
        <v>134.4</v>
      </c>
      <c r="CN9" s="19" t="s">
        <v>211</v>
      </c>
      <c r="CO9" s="19"/>
      <c r="CP9" s="19">
        <v>134.4</v>
      </c>
      <c r="CQ9" s="19" t="s">
        <v>211</v>
      </c>
      <c r="CR9" s="19"/>
      <c r="CS9" s="19">
        <v>134.4</v>
      </c>
      <c r="CT9" s="19" t="s">
        <v>211</v>
      </c>
      <c r="CU9" s="19"/>
      <c r="CV9" s="19">
        <v>134.4</v>
      </c>
      <c r="CW9" s="19" t="s">
        <v>211</v>
      </c>
      <c r="CX9" s="19"/>
      <c r="CY9" s="19">
        <v>134.4</v>
      </c>
      <c r="CZ9" s="19" t="s">
        <v>211</v>
      </c>
      <c r="DA9" s="19"/>
      <c r="DB9" s="19">
        <v>134.4</v>
      </c>
      <c r="DE9" s="19" t="s">
        <v>361</v>
      </c>
      <c r="DF9" s="19" t="s">
        <v>380</v>
      </c>
      <c r="DG9" s="105">
        <v>127.06</v>
      </c>
      <c r="DH9" s="19" t="s">
        <v>387</v>
      </c>
      <c r="DI9" s="19" t="s">
        <v>388</v>
      </c>
      <c r="DJ9" s="67">
        <v>458.84</v>
      </c>
      <c r="DK9" s="19" t="s">
        <v>291</v>
      </c>
      <c r="DL9" s="19" t="s">
        <v>396</v>
      </c>
      <c r="DM9" s="105">
        <v>205.33</v>
      </c>
      <c r="DN9" s="19" t="s">
        <v>404</v>
      </c>
      <c r="DO9" s="19" t="s">
        <v>405</v>
      </c>
      <c r="DP9" s="67">
        <v>1170.87</v>
      </c>
      <c r="DQ9" s="16" t="s">
        <v>265</v>
      </c>
      <c r="DR9" s="17" t="s">
        <v>410</v>
      </c>
      <c r="DS9" s="67">
        <v>170.35</v>
      </c>
      <c r="DT9" s="16" t="s">
        <v>416</v>
      </c>
      <c r="DU9" s="17" t="s">
        <v>417</v>
      </c>
      <c r="DV9" s="67">
        <v>298774.87</v>
      </c>
      <c r="DW9" s="16" t="s">
        <v>421</v>
      </c>
      <c r="DX9" s="17" t="s">
        <v>422</v>
      </c>
      <c r="DY9" s="67">
        <v>678.69</v>
      </c>
      <c r="DZ9" s="16" t="s">
        <v>424</v>
      </c>
      <c r="EA9" s="17" t="s">
        <v>425</v>
      </c>
      <c r="EB9" s="105">
        <v>73.11</v>
      </c>
      <c r="EC9" s="16" t="s">
        <v>430</v>
      </c>
      <c r="ED9" s="17" t="s">
        <v>431</v>
      </c>
      <c r="EE9" s="105">
        <v>329.11</v>
      </c>
      <c r="EF9" s="16" t="s">
        <v>435</v>
      </c>
      <c r="EG9" s="17" t="s">
        <v>436</v>
      </c>
      <c r="EH9" s="105">
        <v>410.66</v>
      </c>
      <c r="EI9" s="16" t="s">
        <v>445</v>
      </c>
      <c r="EJ9" s="17" t="s">
        <v>446</v>
      </c>
      <c r="EK9" s="67">
        <v>1298.54</v>
      </c>
      <c r="EL9" s="16" t="s">
        <v>452</v>
      </c>
      <c r="EM9" s="17" t="s">
        <v>453</v>
      </c>
      <c r="EN9" s="67">
        <v>4524.6</v>
      </c>
      <c r="EO9" s="17"/>
      <c r="EP9" s="17"/>
      <c r="EQ9" s="80" t="s">
        <v>333</v>
      </c>
      <c r="ER9" s="17"/>
      <c r="ES9" s="35">
        <v>8691.01</v>
      </c>
      <c r="ET9" s="80" t="s">
        <v>333</v>
      </c>
      <c r="EU9" s="17"/>
      <c r="EV9" s="35">
        <v>8691.01</v>
      </c>
      <c r="EW9" s="80" t="s">
        <v>333</v>
      </c>
      <c r="EX9" s="17"/>
      <c r="EY9" s="35">
        <v>8691.01</v>
      </c>
      <c r="EZ9" s="80" t="s">
        <v>333</v>
      </c>
      <c r="FA9" s="17"/>
      <c r="FB9" s="35">
        <v>8691.01</v>
      </c>
      <c r="FC9" s="80" t="s">
        <v>333</v>
      </c>
      <c r="FD9" s="17"/>
      <c r="FE9" s="35">
        <v>8691.01</v>
      </c>
      <c r="FF9" s="80" t="s">
        <v>333</v>
      </c>
      <c r="FG9" s="17"/>
      <c r="FH9" s="35">
        <v>8691.01</v>
      </c>
      <c r="FI9" s="80" t="s">
        <v>333</v>
      </c>
      <c r="FJ9" s="17"/>
      <c r="FK9" s="35">
        <v>8691.01</v>
      </c>
      <c r="FL9" s="80" t="s">
        <v>333</v>
      </c>
      <c r="FM9" s="17"/>
      <c r="FN9" s="35">
        <v>8691.01</v>
      </c>
      <c r="FO9" s="80" t="s">
        <v>333</v>
      </c>
      <c r="FP9" s="17"/>
      <c r="FQ9" s="35">
        <v>8691.01</v>
      </c>
    </row>
    <row r="10" spans="1:173" ht="36" customHeight="1">
      <c r="A10" s="16"/>
      <c r="B10" s="16"/>
      <c r="C10" s="27"/>
      <c r="D10" s="16"/>
      <c r="E10" s="27"/>
      <c r="F10" s="16"/>
      <c r="G10" s="27"/>
      <c r="H10" s="16"/>
      <c r="I10" s="27"/>
      <c r="J10" s="16"/>
      <c r="K10" s="27"/>
      <c r="L10" s="16"/>
      <c r="M10" s="27"/>
      <c r="N10" s="16"/>
      <c r="O10" s="27"/>
      <c r="P10" s="16"/>
      <c r="Q10" s="27"/>
      <c r="R10" s="16"/>
      <c r="S10" s="18">
        <f t="shared" si="0"/>
        <v>0</v>
      </c>
      <c r="T10" s="16" t="s">
        <v>41</v>
      </c>
      <c r="U10" s="17"/>
      <c r="V10" s="27"/>
      <c r="W10" s="66" t="s">
        <v>75</v>
      </c>
      <c r="X10" s="67" t="s">
        <v>76</v>
      </c>
      <c r="Y10" s="68">
        <v>224.68</v>
      </c>
      <c r="Z10" s="66" t="s">
        <v>93</v>
      </c>
      <c r="AA10" s="67" t="s">
        <v>94</v>
      </c>
      <c r="AB10" s="68">
        <v>335.05</v>
      </c>
      <c r="AC10" s="71" t="s">
        <v>99</v>
      </c>
      <c r="AD10" s="71" t="s">
        <v>100</v>
      </c>
      <c r="AE10" s="71">
        <v>655.25</v>
      </c>
      <c r="AF10" s="19"/>
      <c r="AG10" s="66" t="s">
        <v>109</v>
      </c>
      <c r="AH10" s="67" t="s">
        <v>110</v>
      </c>
      <c r="AI10" s="69">
        <f>1370.18/7</f>
        <v>195.74</v>
      </c>
      <c r="AJ10" s="71" t="s">
        <v>123</v>
      </c>
      <c r="AK10" s="71" t="s">
        <v>124</v>
      </c>
      <c r="AL10" s="71">
        <v>322.85</v>
      </c>
      <c r="AM10" s="71" t="s">
        <v>141</v>
      </c>
      <c r="AN10" s="71" t="s">
        <v>142</v>
      </c>
      <c r="AO10" s="71">
        <v>368.04</v>
      </c>
      <c r="AP10" s="71" t="s">
        <v>150</v>
      </c>
      <c r="AQ10" s="71" t="s">
        <v>152</v>
      </c>
      <c r="AR10" s="71">
        <v>365.62</v>
      </c>
      <c r="AS10" s="71" t="s">
        <v>163</v>
      </c>
      <c r="AT10" s="71" t="s">
        <v>162</v>
      </c>
      <c r="AU10" s="71">
        <v>82.48</v>
      </c>
      <c r="AV10" s="19" t="s">
        <v>175</v>
      </c>
      <c r="AW10" s="19" t="s">
        <v>187</v>
      </c>
      <c r="AX10" s="19">
        <v>132.53</v>
      </c>
      <c r="AY10" s="19" t="s">
        <v>201</v>
      </c>
      <c r="AZ10" s="19" t="s">
        <v>202</v>
      </c>
      <c r="BA10" s="19">
        <v>153.82</v>
      </c>
      <c r="BB10" s="19" t="s">
        <v>195</v>
      </c>
      <c r="BC10" s="19" t="s">
        <v>196</v>
      </c>
      <c r="BD10" s="19">
        <v>193.94</v>
      </c>
      <c r="BE10" s="19" t="s">
        <v>223</v>
      </c>
      <c r="BF10" s="19" t="s">
        <v>224</v>
      </c>
      <c r="BG10" s="19">
        <v>131.91</v>
      </c>
      <c r="BH10" s="19" t="s">
        <v>229</v>
      </c>
      <c r="BI10" s="17" t="s">
        <v>228</v>
      </c>
      <c r="BJ10" s="19">
        <v>56.97</v>
      </c>
      <c r="BK10" s="19" t="s">
        <v>244</v>
      </c>
      <c r="BL10" s="19" t="s">
        <v>245</v>
      </c>
      <c r="BM10" s="19">
        <v>1596.99</v>
      </c>
      <c r="BN10" s="19" t="s">
        <v>201</v>
      </c>
      <c r="BO10" s="19" t="s">
        <v>255</v>
      </c>
      <c r="BP10" s="19">
        <v>164.65</v>
      </c>
      <c r="BQ10" s="19"/>
      <c r="BR10" s="19"/>
      <c r="BS10" s="19"/>
      <c r="BT10" s="19"/>
      <c r="BU10" s="19"/>
      <c r="BV10" s="19" t="s">
        <v>288</v>
      </c>
      <c r="BW10" s="19" t="s">
        <v>287</v>
      </c>
      <c r="BX10" s="19">
        <v>577.12</v>
      </c>
      <c r="BY10" s="19" t="s">
        <v>301</v>
      </c>
      <c r="BZ10" s="19" t="s">
        <v>302</v>
      </c>
      <c r="CA10" s="19">
        <v>254.388</v>
      </c>
      <c r="CB10" s="19" t="s">
        <v>244</v>
      </c>
      <c r="CC10" s="19" t="s">
        <v>312</v>
      </c>
      <c r="CD10" s="19">
        <v>1064.66</v>
      </c>
      <c r="CE10" s="19" t="s">
        <v>317</v>
      </c>
      <c r="CF10" s="19" t="s">
        <v>318</v>
      </c>
      <c r="CG10" s="19">
        <v>1875.3</v>
      </c>
      <c r="CH10" s="19" t="s">
        <v>246</v>
      </c>
      <c r="CI10" s="19" t="s">
        <v>326</v>
      </c>
      <c r="CJ10" s="19">
        <v>310.07</v>
      </c>
      <c r="CK10" s="19" t="s">
        <v>244</v>
      </c>
      <c r="CL10" s="17" t="s">
        <v>336</v>
      </c>
      <c r="CM10" s="24">
        <v>2129.32</v>
      </c>
      <c r="CN10" s="19" t="s">
        <v>338</v>
      </c>
      <c r="CO10" s="17" t="s">
        <v>339</v>
      </c>
      <c r="CP10" s="24">
        <v>290.91</v>
      </c>
      <c r="CQ10" s="16" t="s">
        <v>241</v>
      </c>
      <c r="CR10" s="17" t="s">
        <v>343</v>
      </c>
      <c r="CS10" s="17">
        <v>581.82</v>
      </c>
      <c r="CT10" s="16" t="s">
        <v>350</v>
      </c>
      <c r="CU10" s="17" t="s">
        <v>351</v>
      </c>
      <c r="CV10" s="17">
        <v>1163.64</v>
      </c>
      <c r="CW10" s="16" t="s">
        <v>358</v>
      </c>
      <c r="CX10" s="17" t="s">
        <v>359</v>
      </c>
      <c r="CY10" s="17">
        <v>306.6</v>
      </c>
      <c r="CZ10" s="16" t="s">
        <v>369</v>
      </c>
      <c r="DA10" s="17" t="s">
        <v>370</v>
      </c>
      <c r="DB10" s="17">
        <v>339.28</v>
      </c>
      <c r="DE10" s="16" t="s">
        <v>381</v>
      </c>
      <c r="DF10" s="17" t="s">
        <v>380</v>
      </c>
      <c r="DG10" s="67">
        <v>170.35</v>
      </c>
      <c r="DH10" s="16" t="s">
        <v>389</v>
      </c>
      <c r="DI10" s="17" t="s">
        <v>388</v>
      </c>
      <c r="DJ10" s="67">
        <v>7222.05</v>
      </c>
      <c r="DK10" s="16" t="s">
        <v>397</v>
      </c>
      <c r="DL10" s="17" t="s">
        <v>398</v>
      </c>
      <c r="DM10" s="67">
        <v>1194.46</v>
      </c>
      <c r="DN10" s="16" t="s">
        <v>295</v>
      </c>
      <c r="DO10" s="17" t="s">
        <v>405</v>
      </c>
      <c r="DP10" s="67">
        <v>9459.65</v>
      </c>
      <c r="DQ10" s="16" t="s">
        <v>414</v>
      </c>
      <c r="DR10" s="17" t="s">
        <v>410</v>
      </c>
      <c r="DS10" s="105">
        <v>6842.5</v>
      </c>
      <c r="DT10" s="16" t="s">
        <v>416</v>
      </c>
      <c r="DU10" s="17" t="s">
        <v>417</v>
      </c>
      <c r="DV10" s="105">
        <v>3085.65</v>
      </c>
      <c r="DW10" s="16"/>
      <c r="DX10" s="17"/>
      <c r="DY10" s="17"/>
      <c r="DZ10" s="16" t="s">
        <v>426</v>
      </c>
      <c r="EA10" s="17" t="s">
        <v>425</v>
      </c>
      <c r="EB10" s="105">
        <v>247.01</v>
      </c>
      <c r="EC10" s="16" t="s">
        <v>432</v>
      </c>
      <c r="ED10" s="17" t="s">
        <v>433</v>
      </c>
      <c r="EE10" s="105">
        <v>289.03</v>
      </c>
      <c r="EF10" s="16" t="s">
        <v>435</v>
      </c>
      <c r="EG10" s="17" t="s">
        <v>437</v>
      </c>
      <c r="EH10" s="105">
        <v>205.33</v>
      </c>
      <c r="EI10" s="16" t="s">
        <v>447</v>
      </c>
      <c r="EJ10" s="17" t="s">
        <v>448</v>
      </c>
      <c r="EK10" s="105">
        <v>10855.05</v>
      </c>
      <c r="EL10" s="16" t="s">
        <v>452</v>
      </c>
      <c r="EM10" s="17" t="s">
        <v>453</v>
      </c>
      <c r="EN10" s="67">
        <v>3016.4</v>
      </c>
      <c r="EO10" s="17"/>
      <c r="EP10" s="17"/>
      <c r="EQ10" s="80" t="s">
        <v>334</v>
      </c>
      <c r="ER10" s="17"/>
      <c r="ES10" s="35">
        <v>2687.94</v>
      </c>
      <c r="ET10" s="80" t="s">
        <v>334</v>
      </c>
      <c r="EU10" s="17"/>
      <c r="EV10" s="35">
        <v>2687.94</v>
      </c>
      <c r="EW10" s="80" t="s">
        <v>334</v>
      </c>
      <c r="EX10" s="17"/>
      <c r="EY10" s="35">
        <v>2687.94</v>
      </c>
      <c r="EZ10" s="80" t="s">
        <v>334</v>
      </c>
      <c r="FA10" s="17"/>
      <c r="FB10" s="35">
        <v>2687.94</v>
      </c>
      <c r="FC10" s="80" t="s">
        <v>334</v>
      </c>
      <c r="FD10" s="17"/>
      <c r="FE10" s="35">
        <v>2687.94</v>
      </c>
      <c r="FF10" s="80" t="s">
        <v>334</v>
      </c>
      <c r="FG10" s="17"/>
      <c r="FH10" s="35">
        <v>2687.94</v>
      </c>
      <c r="FI10" s="80" t="s">
        <v>334</v>
      </c>
      <c r="FJ10" s="17"/>
      <c r="FK10" s="35">
        <v>2687.94</v>
      </c>
      <c r="FL10" s="80" t="s">
        <v>334</v>
      </c>
      <c r="FM10" s="17"/>
      <c r="FN10" s="35">
        <v>2687.94</v>
      </c>
      <c r="FO10" s="80" t="s">
        <v>334</v>
      </c>
      <c r="FP10" s="17"/>
      <c r="FQ10" s="35">
        <v>2687.94</v>
      </c>
    </row>
    <row r="11" spans="1:173" ht="23.25" customHeight="1">
      <c r="A11" s="16"/>
      <c r="B11" s="16" t="s">
        <v>18</v>
      </c>
      <c r="C11" s="17">
        <v>44.8</v>
      </c>
      <c r="D11" s="16" t="s">
        <v>18</v>
      </c>
      <c r="E11" s="17">
        <v>44.8</v>
      </c>
      <c r="F11" s="16" t="s">
        <v>18</v>
      </c>
      <c r="G11" s="17">
        <v>44.8</v>
      </c>
      <c r="H11" s="16" t="s">
        <v>18</v>
      </c>
      <c r="I11" s="17">
        <v>44.8</v>
      </c>
      <c r="J11" s="16" t="s">
        <v>18</v>
      </c>
      <c r="K11" s="17">
        <v>44.8</v>
      </c>
      <c r="L11" s="16" t="s">
        <v>18</v>
      </c>
      <c r="M11" s="17">
        <v>44.8</v>
      </c>
      <c r="N11" s="16" t="s">
        <v>18</v>
      </c>
      <c r="O11" s="17">
        <v>44.8</v>
      </c>
      <c r="P11" s="16" t="s">
        <v>18</v>
      </c>
      <c r="Q11" s="17">
        <v>44.8</v>
      </c>
      <c r="R11" s="16" t="s">
        <v>18</v>
      </c>
      <c r="S11" s="18">
        <f t="shared" si="0"/>
        <v>358.40000000000003</v>
      </c>
      <c r="T11" s="16" t="s">
        <v>15</v>
      </c>
      <c r="U11" s="17"/>
      <c r="V11" s="27">
        <v>44.8</v>
      </c>
      <c r="W11" s="66" t="s">
        <v>77</v>
      </c>
      <c r="X11" s="67" t="s">
        <v>78</v>
      </c>
      <c r="Y11" s="68">
        <v>685.1</v>
      </c>
      <c r="Z11" s="12" t="s">
        <v>3</v>
      </c>
      <c r="AA11" s="17"/>
      <c r="AB11" s="17">
        <v>7122.72</v>
      </c>
      <c r="AC11" s="66" t="s">
        <v>93</v>
      </c>
      <c r="AD11" s="66" t="s">
        <v>101</v>
      </c>
      <c r="AE11" s="66">
        <v>303.37</v>
      </c>
      <c r="AF11" s="16"/>
      <c r="AG11" s="71" t="s">
        <v>111</v>
      </c>
      <c r="AH11" s="71" t="s">
        <v>112</v>
      </c>
      <c r="AI11" s="74">
        <v>149.12</v>
      </c>
      <c r="AJ11" s="71" t="s">
        <v>125</v>
      </c>
      <c r="AK11" s="71" t="s">
        <v>126</v>
      </c>
      <c r="AL11" s="74">
        <v>2531.21</v>
      </c>
      <c r="AM11" s="71" t="s">
        <v>143</v>
      </c>
      <c r="AN11" s="71" t="s">
        <v>144</v>
      </c>
      <c r="AO11" s="74">
        <v>823.44</v>
      </c>
      <c r="AP11" s="71" t="s">
        <v>153</v>
      </c>
      <c r="AQ11" s="71" t="s">
        <v>154</v>
      </c>
      <c r="AR11" s="74">
        <v>301.97</v>
      </c>
      <c r="AS11" s="71" t="s">
        <v>164</v>
      </c>
      <c r="AT11" s="71" t="s">
        <v>165</v>
      </c>
      <c r="AU11" s="74">
        <v>757.56</v>
      </c>
      <c r="AV11" s="19" t="s">
        <v>177</v>
      </c>
      <c r="AW11" s="19" t="s">
        <v>187</v>
      </c>
      <c r="AX11" s="24">
        <v>164.16</v>
      </c>
      <c r="AY11" s="19" t="s">
        <v>203</v>
      </c>
      <c r="AZ11" s="19" t="s">
        <v>204</v>
      </c>
      <c r="BA11" s="19">
        <v>207.6</v>
      </c>
      <c r="BB11" s="19"/>
      <c r="BC11" s="21"/>
      <c r="BD11" s="17"/>
      <c r="BE11" s="19" t="s">
        <v>171</v>
      </c>
      <c r="BF11" s="21" t="s">
        <v>225</v>
      </c>
      <c r="BG11" s="17">
        <v>180.46</v>
      </c>
      <c r="BH11" s="19" t="s">
        <v>230</v>
      </c>
      <c r="BI11" s="21" t="s">
        <v>231</v>
      </c>
      <c r="BJ11" s="17">
        <v>1093.4</v>
      </c>
      <c r="BK11" s="19" t="s">
        <v>246</v>
      </c>
      <c r="BL11" s="21" t="s">
        <v>247</v>
      </c>
      <c r="BM11" s="17">
        <v>310.07</v>
      </c>
      <c r="BN11" s="19" t="s">
        <v>256</v>
      </c>
      <c r="BO11" s="21" t="s">
        <v>257</v>
      </c>
      <c r="BP11" s="17">
        <v>549.41</v>
      </c>
      <c r="BQ11" s="17"/>
      <c r="BR11" s="17"/>
      <c r="BS11" s="19" t="s">
        <v>277</v>
      </c>
      <c r="BT11" s="19" t="s">
        <v>276</v>
      </c>
      <c r="BU11" s="17">
        <v>164.16</v>
      </c>
      <c r="BV11" s="19" t="s">
        <v>289</v>
      </c>
      <c r="BW11" s="19" t="s">
        <v>287</v>
      </c>
      <c r="BX11" s="17">
        <v>302.84</v>
      </c>
      <c r="BY11" s="16" t="s">
        <v>303</v>
      </c>
      <c r="BZ11" s="17" t="s">
        <v>302</v>
      </c>
      <c r="CA11" s="17">
        <v>180.46</v>
      </c>
      <c r="CB11" s="16" t="s">
        <v>313</v>
      </c>
      <c r="CC11" s="17" t="s">
        <v>314</v>
      </c>
      <c r="CD11" s="24">
        <v>96.97</v>
      </c>
      <c r="CE11" s="16" t="s">
        <v>246</v>
      </c>
      <c r="CF11" s="17" t="s">
        <v>319</v>
      </c>
      <c r="CG11" s="24">
        <v>620.14</v>
      </c>
      <c r="CH11" s="16" t="s">
        <v>327</v>
      </c>
      <c r="CI11" s="17" t="s">
        <v>328</v>
      </c>
      <c r="CJ11" s="24">
        <v>78.97</v>
      </c>
      <c r="CK11" s="16"/>
      <c r="CL11" s="17"/>
      <c r="CM11" s="24"/>
      <c r="CN11" s="16" t="s">
        <v>244</v>
      </c>
      <c r="CO11" s="17" t="s">
        <v>340</v>
      </c>
      <c r="CP11" s="24">
        <v>2129.32</v>
      </c>
      <c r="CQ11" s="16" t="s">
        <v>241</v>
      </c>
      <c r="CR11" s="17" t="s">
        <v>343</v>
      </c>
      <c r="CS11" s="17">
        <v>872.73</v>
      </c>
      <c r="CT11" s="16" t="s">
        <v>246</v>
      </c>
      <c r="CU11" s="17" t="s">
        <v>352</v>
      </c>
      <c r="CV11" s="17">
        <v>310.07</v>
      </c>
      <c r="CW11" s="16" t="s">
        <v>360</v>
      </c>
      <c r="CX11" s="17" t="s">
        <v>359</v>
      </c>
      <c r="CY11" s="17">
        <v>387.88</v>
      </c>
      <c r="CZ11" s="19" t="s">
        <v>371</v>
      </c>
      <c r="DA11" s="17" t="s">
        <v>372</v>
      </c>
      <c r="DB11" s="24">
        <v>193.94</v>
      </c>
      <c r="DE11" s="16" t="s">
        <v>382</v>
      </c>
      <c r="DF11" s="17" t="s">
        <v>383</v>
      </c>
      <c r="DG11" s="67">
        <v>162.32</v>
      </c>
      <c r="DH11" s="16" t="s">
        <v>390</v>
      </c>
      <c r="DI11" s="17" t="s">
        <v>388</v>
      </c>
      <c r="DJ11" s="67">
        <v>458.84</v>
      </c>
      <c r="DK11" s="16" t="s">
        <v>399</v>
      </c>
      <c r="DL11" s="17" t="s">
        <v>400</v>
      </c>
      <c r="DM11" s="67">
        <v>2894.62</v>
      </c>
      <c r="DN11" s="16" t="s">
        <v>406</v>
      </c>
      <c r="DO11" s="17" t="s">
        <v>407</v>
      </c>
      <c r="DP11" s="105">
        <v>161</v>
      </c>
      <c r="DQ11" s="16" t="s">
        <v>411</v>
      </c>
      <c r="DR11" s="17" t="s">
        <v>412</v>
      </c>
      <c r="DS11" s="105">
        <v>786.92</v>
      </c>
      <c r="DT11" s="16" t="s">
        <v>418</v>
      </c>
      <c r="DU11" s="17" t="s">
        <v>419</v>
      </c>
      <c r="DV11" s="67">
        <v>5062.07</v>
      </c>
      <c r="DW11" s="16"/>
      <c r="DX11" s="17"/>
      <c r="DY11" s="17"/>
      <c r="DZ11" s="16" t="s">
        <v>427</v>
      </c>
      <c r="EA11" s="17" t="s">
        <v>428</v>
      </c>
      <c r="EB11" s="105">
        <v>166.16</v>
      </c>
      <c r="EC11" s="16" t="s">
        <v>434</v>
      </c>
      <c r="ED11" s="17" t="s">
        <v>433</v>
      </c>
      <c r="EE11" s="67">
        <v>4288.8</v>
      </c>
      <c r="EF11" s="16" t="s">
        <v>438</v>
      </c>
      <c r="EG11" s="17" t="s">
        <v>439</v>
      </c>
      <c r="EH11" s="67">
        <v>20139.3</v>
      </c>
      <c r="EI11" s="16" t="s">
        <v>449</v>
      </c>
      <c r="EJ11" s="17" t="s">
        <v>450</v>
      </c>
      <c r="EK11" s="67">
        <v>4288.8</v>
      </c>
      <c r="EL11" s="16" t="s">
        <v>454</v>
      </c>
      <c r="EM11" s="17" t="s">
        <v>453</v>
      </c>
      <c r="EN11" s="67">
        <v>2111.46</v>
      </c>
      <c r="EO11" s="17"/>
      <c r="EP11" s="17"/>
      <c r="EQ11" s="80" t="s">
        <v>481</v>
      </c>
      <c r="ER11" s="17"/>
      <c r="ES11" s="35">
        <v>112.17</v>
      </c>
      <c r="ET11" s="80" t="s">
        <v>481</v>
      </c>
      <c r="EU11" s="17"/>
      <c r="EV11" s="35">
        <v>112.17</v>
      </c>
      <c r="EW11" s="80" t="s">
        <v>481</v>
      </c>
      <c r="EX11" s="17"/>
      <c r="EY11" s="35">
        <v>112.17</v>
      </c>
      <c r="EZ11" s="80" t="s">
        <v>481</v>
      </c>
      <c r="FA11" s="17"/>
      <c r="FB11" s="35">
        <v>112.17</v>
      </c>
      <c r="FC11" s="80" t="s">
        <v>481</v>
      </c>
      <c r="FD11" s="17"/>
      <c r="FE11" s="35">
        <v>112.17</v>
      </c>
      <c r="FF11" s="80" t="s">
        <v>481</v>
      </c>
      <c r="FG11" s="17"/>
      <c r="FH11" s="35">
        <v>112.17</v>
      </c>
      <c r="FI11" s="80" t="s">
        <v>481</v>
      </c>
      <c r="FJ11" s="17"/>
      <c r="FK11" s="35">
        <v>112.17</v>
      </c>
      <c r="FL11" s="80" t="s">
        <v>481</v>
      </c>
      <c r="FM11" s="17"/>
      <c r="FN11" s="35">
        <v>112.17</v>
      </c>
      <c r="FO11" s="80" t="s">
        <v>481</v>
      </c>
      <c r="FP11" s="17"/>
      <c r="FQ11" s="35">
        <v>112.17</v>
      </c>
    </row>
    <row r="12" spans="1:173" ht="27" customHeight="1">
      <c r="A12" s="16"/>
      <c r="B12" s="16" t="s">
        <v>18</v>
      </c>
      <c r="C12" s="17">
        <v>134.39</v>
      </c>
      <c r="D12" s="16" t="s">
        <v>18</v>
      </c>
      <c r="E12" s="17">
        <v>134.39</v>
      </c>
      <c r="F12" s="16" t="s">
        <v>18</v>
      </c>
      <c r="G12" s="17">
        <v>134.39</v>
      </c>
      <c r="H12" s="16" t="s">
        <v>18</v>
      </c>
      <c r="I12" s="17">
        <v>134.39</v>
      </c>
      <c r="J12" s="16" t="s">
        <v>18</v>
      </c>
      <c r="K12" s="17">
        <v>134.39</v>
      </c>
      <c r="L12" s="16" t="s">
        <v>18</v>
      </c>
      <c r="M12" s="17">
        <v>134.39</v>
      </c>
      <c r="N12" s="16" t="s">
        <v>18</v>
      </c>
      <c r="O12" s="17">
        <v>134.39</v>
      </c>
      <c r="P12" s="16" t="s">
        <v>18</v>
      </c>
      <c r="Q12" s="17">
        <v>134.39</v>
      </c>
      <c r="R12" s="16" t="s">
        <v>18</v>
      </c>
      <c r="S12" s="18">
        <f t="shared" si="0"/>
        <v>1075.12</v>
      </c>
      <c r="T12" s="16" t="s">
        <v>16</v>
      </c>
      <c r="U12" s="17"/>
      <c r="V12" s="27">
        <v>134.39</v>
      </c>
      <c r="W12" s="66" t="s">
        <v>79</v>
      </c>
      <c r="X12" s="67" t="s">
        <v>80</v>
      </c>
      <c r="Y12" s="69">
        <v>721.03</v>
      </c>
      <c r="Z12" s="12" t="s">
        <v>5</v>
      </c>
      <c r="AA12" s="17"/>
      <c r="AB12" s="17">
        <v>3001.4</v>
      </c>
      <c r="AC12" s="66" t="s">
        <v>91</v>
      </c>
      <c r="AD12" s="66" t="s">
        <v>102</v>
      </c>
      <c r="AE12" s="69">
        <f>5897.26/8</f>
        <v>737.1575</v>
      </c>
      <c r="AF12" s="26"/>
      <c r="AG12" s="16" t="s">
        <v>4</v>
      </c>
      <c r="AH12" s="17" t="s">
        <v>115</v>
      </c>
      <c r="AI12" s="26">
        <v>132.53</v>
      </c>
      <c r="AJ12" s="66" t="s">
        <v>127</v>
      </c>
      <c r="AK12" s="67" t="s">
        <v>128</v>
      </c>
      <c r="AL12" s="69">
        <v>518.59</v>
      </c>
      <c r="AM12" s="66" t="s">
        <v>145</v>
      </c>
      <c r="AN12" s="67" t="s">
        <v>146</v>
      </c>
      <c r="AO12" s="69">
        <v>1250.22</v>
      </c>
      <c r="AP12" s="66" t="s">
        <v>155</v>
      </c>
      <c r="AQ12" s="67" t="s">
        <v>156</v>
      </c>
      <c r="AR12" s="69">
        <v>195.74</v>
      </c>
      <c r="AS12" s="66" t="s">
        <v>166</v>
      </c>
      <c r="AT12" s="67" t="s">
        <v>167</v>
      </c>
      <c r="AU12" s="69">
        <v>157.32</v>
      </c>
      <c r="AV12" s="12" t="s">
        <v>3</v>
      </c>
      <c r="AW12" s="17"/>
      <c r="AX12" s="17">
        <v>7212.32</v>
      </c>
      <c r="AY12" s="28" t="s">
        <v>205</v>
      </c>
      <c r="AZ12" s="19" t="s">
        <v>206</v>
      </c>
      <c r="BA12" s="17">
        <v>276.06</v>
      </c>
      <c r="BB12" s="19" t="s">
        <v>175</v>
      </c>
      <c r="BC12" s="17" t="s">
        <v>209</v>
      </c>
      <c r="BD12" s="17">
        <v>132.53</v>
      </c>
      <c r="BE12" s="19" t="s">
        <v>175</v>
      </c>
      <c r="BF12" s="19" t="s">
        <v>221</v>
      </c>
      <c r="BG12" s="17">
        <v>132.53</v>
      </c>
      <c r="BH12" s="19" t="s">
        <v>175</v>
      </c>
      <c r="BI12" s="17"/>
      <c r="BJ12" s="17">
        <v>132.53</v>
      </c>
      <c r="BK12" s="19" t="s">
        <v>175</v>
      </c>
      <c r="BL12" s="17"/>
      <c r="BM12" s="17">
        <v>132.53</v>
      </c>
      <c r="BN12" s="19" t="s">
        <v>175</v>
      </c>
      <c r="BO12" s="17"/>
      <c r="BP12" s="17">
        <v>132.53</v>
      </c>
      <c r="BQ12" s="17"/>
      <c r="BR12" s="17"/>
      <c r="BS12" s="12" t="s">
        <v>275</v>
      </c>
      <c r="BT12" s="17" t="s">
        <v>276</v>
      </c>
      <c r="BU12" s="24">
        <v>132.53</v>
      </c>
      <c r="BV12" s="19" t="s">
        <v>290</v>
      </c>
      <c r="BW12" s="17" t="s">
        <v>287</v>
      </c>
      <c r="BX12" s="24">
        <v>2857.05</v>
      </c>
      <c r="BY12" s="19" t="s">
        <v>304</v>
      </c>
      <c r="BZ12" s="17" t="s">
        <v>305</v>
      </c>
      <c r="CA12" s="24">
        <v>56560.13</v>
      </c>
      <c r="CB12" s="16" t="s">
        <v>315</v>
      </c>
      <c r="CC12" s="17" t="s">
        <v>314</v>
      </c>
      <c r="CD12" s="17">
        <v>96.97</v>
      </c>
      <c r="CE12" s="16" t="s">
        <v>244</v>
      </c>
      <c r="CF12" s="17" t="s">
        <v>320</v>
      </c>
      <c r="CG12" s="17">
        <v>2129.32</v>
      </c>
      <c r="CH12" s="16" t="s">
        <v>171</v>
      </c>
      <c r="CI12" s="17" t="s">
        <v>329</v>
      </c>
      <c r="CJ12" s="17">
        <v>180.46</v>
      </c>
      <c r="CK12" s="16"/>
      <c r="CL12" s="17"/>
      <c r="CM12" s="17"/>
      <c r="CN12" s="16"/>
      <c r="CO12" s="17"/>
      <c r="CP12" s="17"/>
      <c r="CQ12" s="16" t="s">
        <v>344</v>
      </c>
      <c r="CR12" s="17" t="s">
        <v>345</v>
      </c>
      <c r="CS12" s="17">
        <v>178.76</v>
      </c>
      <c r="CT12" s="16" t="s">
        <v>353</v>
      </c>
      <c r="CU12" s="17" t="s">
        <v>354</v>
      </c>
      <c r="CV12" s="17">
        <v>1206.52</v>
      </c>
      <c r="CW12" s="16" t="s">
        <v>361</v>
      </c>
      <c r="CX12" s="17" t="s">
        <v>362</v>
      </c>
      <c r="CY12" s="17">
        <v>306.6</v>
      </c>
      <c r="CZ12" s="16" t="s">
        <v>373</v>
      </c>
      <c r="DA12" s="17" t="s">
        <v>374</v>
      </c>
      <c r="DB12" s="17">
        <v>69468.12</v>
      </c>
      <c r="DE12" s="16" t="s">
        <v>384</v>
      </c>
      <c r="DF12" s="17" t="s">
        <v>385</v>
      </c>
      <c r="DG12" s="105">
        <v>154.38</v>
      </c>
      <c r="DH12" s="16" t="s">
        <v>391</v>
      </c>
      <c r="DI12" s="17" t="s">
        <v>388</v>
      </c>
      <c r="DJ12" s="67">
        <v>656.55</v>
      </c>
      <c r="DK12" s="16" t="s">
        <v>289</v>
      </c>
      <c r="DL12" s="17" t="s">
        <v>400</v>
      </c>
      <c r="DM12" s="67">
        <v>681.4</v>
      </c>
      <c r="DN12" s="19"/>
      <c r="DO12" s="17"/>
      <c r="DP12" s="26"/>
      <c r="DQ12" s="19" t="s">
        <v>408</v>
      </c>
      <c r="DR12" s="17" t="s">
        <v>413</v>
      </c>
      <c r="DS12" s="69">
        <v>161</v>
      </c>
      <c r="DT12" s="19"/>
      <c r="DU12" s="17"/>
      <c r="DV12" s="17"/>
      <c r="DW12" s="19"/>
      <c r="DX12" s="17"/>
      <c r="DY12" s="17"/>
      <c r="DZ12" s="19"/>
      <c r="EA12" s="17"/>
      <c r="EB12" s="17"/>
      <c r="EC12" s="19"/>
      <c r="ED12" s="17"/>
      <c r="EE12" s="17"/>
      <c r="EF12" s="19" t="s">
        <v>442</v>
      </c>
      <c r="EG12" s="17" t="s">
        <v>443</v>
      </c>
      <c r="EH12" s="67">
        <v>649.27</v>
      </c>
      <c r="EI12" s="19"/>
      <c r="EJ12" s="17"/>
      <c r="EK12" s="17"/>
      <c r="EL12" s="19" t="s">
        <v>455</v>
      </c>
      <c r="EM12" s="17" t="s">
        <v>456</v>
      </c>
      <c r="EN12" s="67">
        <v>161</v>
      </c>
      <c r="EO12" s="17"/>
      <c r="EP12" s="17"/>
      <c r="EQ12" s="82" t="s">
        <v>482</v>
      </c>
      <c r="ER12" s="17"/>
      <c r="ES12" s="35">
        <v>112.17</v>
      </c>
      <c r="ET12" s="82" t="s">
        <v>482</v>
      </c>
      <c r="EU12" s="17"/>
      <c r="EV12" s="35">
        <v>112.17</v>
      </c>
      <c r="EW12" s="82" t="s">
        <v>482</v>
      </c>
      <c r="EX12" s="17"/>
      <c r="EY12" s="35">
        <v>112.17</v>
      </c>
      <c r="EZ12" s="82" t="s">
        <v>482</v>
      </c>
      <c r="FA12" s="17"/>
      <c r="FB12" s="35">
        <v>112.17</v>
      </c>
      <c r="FC12" s="82" t="s">
        <v>482</v>
      </c>
      <c r="FD12" s="17"/>
      <c r="FE12" s="35">
        <v>112.17</v>
      </c>
      <c r="FF12" s="82" t="s">
        <v>482</v>
      </c>
      <c r="FG12" s="17"/>
      <c r="FH12" s="35">
        <v>112.17</v>
      </c>
      <c r="FI12" s="82" t="s">
        <v>482</v>
      </c>
      <c r="FJ12" s="17"/>
      <c r="FK12" s="35">
        <v>112.17</v>
      </c>
      <c r="FL12" s="82" t="s">
        <v>482</v>
      </c>
      <c r="FM12" s="17"/>
      <c r="FN12" s="35">
        <v>112.17</v>
      </c>
      <c r="FO12" s="82" t="s">
        <v>482</v>
      </c>
      <c r="FP12" s="17"/>
      <c r="FQ12" s="35">
        <v>112.17</v>
      </c>
    </row>
    <row r="13" spans="1:173" ht="35.25" customHeight="1">
      <c r="A13" s="16"/>
      <c r="B13" s="16" t="s">
        <v>18</v>
      </c>
      <c r="C13" s="17">
        <v>44.8</v>
      </c>
      <c r="D13" s="16" t="s">
        <v>18</v>
      </c>
      <c r="E13" s="17">
        <v>44.8</v>
      </c>
      <c r="F13" s="16" t="s">
        <v>18</v>
      </c>
      <c r="G13" s="17">
        <v>44.8</v>
      </c>
      <c r="H13" s="16" t="s">
        <v>18</v>
      </c>
      <c r="I13" s="17">
        <v>44.8</v>
      </c>
      <c r="J13" s="16" t="s">
        <v>18</v>
      </c>
      <c r="K13" s="17">
        <v>44.8</v>
      </c>
      <c r="L13" s="16" t="s">
        <v>18</v>
      </c>
      <c r="M13" s="17">
        <v>44.8</v>
      </c>
      <c r="N13" s="16" t="s">
        <v>18</v>
      </c>
      <c r="O13" s="17">
        <v>44.8</v>
      </c>
      <c r="P13" s="16" t="s">
        <v>18</v>
      </c>
      <c r="Q13" s="17">
        <v>44.8</v>
      </c>
      <c r="R13" s="16" t="s">
        <v>18</v>
      </c>
      <c r="S13" s="18">
        <f t="shared" si="0"/>
        <v>358.40000000000003</v>
      </c>
      <c r="T13" s="16" t="s">
        <v>9</v>
      </c>
      <c r="U13" s="17"/>
      <c r="V13" s="27">
        <v>44.8</v>
      </c>
      <c r="W13" s="70" t="s">
        <v>81</v>
      </c>
      <c r="X13" s="67" t="s">
        <v>82</v>
      </c>
      <c r="Y13" s="68">
        <v>670.09</v>
      </c>
      <c r="Z13" s="19" t="s">
        <v>4</v>
      </c>
      <c r="AA13" s="21"/>
      <c r="AB13" s="20">
        <v>132.53</v>
      </c>
      <c r="AC13" s="16" t="s">
        <v>113</v>
      </c>
      <c r="AD13" s="17" t="s">
        <v>114</v>
      </c>
      <c r="AE13" s="27">
        <v>132.53</v>
      </c>
      <c r="AF13" s="27"/>
      <c r="AG13" s="16" t="s">
        <v>116</v>
      </c>
      <c r="AH13" s="17" t="s">
        <v>115</v>
      </c>
      <c r="AI13" s="26">
        <v>164.16</v>
      </c>
      <c r="AJ13" s="76" t="s">
        <v>468</v>
      </c>
      <c r="AK13" s="77" t="s">
        <v>469</v>
      </c>
      <c r="AL13" s="78">
        <v>2841.36</v>
      </c>
      <c r="AM13" s="66" t="s">
        <v>173</v>
      </c>
      <c r="AN13" s="67" t="s">
        <v>174</v>
      </c>
      <c r="AO13" s="79">
        <v>2407.27</v>
      </c>
      <c r="AP13" s="12" t="s">
        <v>3</v>
      </c>
      <c r="AQ13" s="17"/>
      <c r="AR13" s="17">
        <v>7212.32</v>
      </c>
      <c r="AS13" s="66" t="s">
        <v>163</v>
      </c>
      <c r="AT13" s="67" t="s">
        <v>168</v>
      </c>
      <c r="AU13" s="67">
        <v>82.48</v>
      </c>
      <c r="AV13" s="16" t="s">
        <v>135</v>
      </c>
      <c r="AW13" s="17"/>
      <c r="AX13" s="17">
        <v>7660.29</v>
      </c>
      <c r="AY13" s="16" t="s">
        <v>207</v>
      </c>
      <c r="AZ13" s="19" t="s">
        <v>208</v>
      </c>
      <c r="BA13" s="17">
        <v>158.95</v>
      </c>
      <c r="BB13" s="16" t="s">
        <v>178</v>
      </c>
      <c r="BC13" s="17" t="s">
        <v>210</v>
      </c>
      <c r="BD13" s="17">
        <v>859.66</v>
      </c>
      <c r="BE13" s="16" t="s">
        <v>178</v>
      </c>
      <c r="BF13" s="17" t="s">
        <v>222</v>
      </c>
      <c r="BG13" s="17">
        <v>859.66</v>
      </c>
      <c r="BH13" s="16" t="s">
        <v>178</v>
      </c>
      <c r="BI13" s="17"/>
      <c r="BJ13" s="17">
        <v>859.66</v>
      </c>
      <c r="BK13" s="16" t="s">
        <v>178</v>
      </c>
      <c r="BL13" s="17"/>
      <c r="BM13" s="17">
        <v>859.66</v>
      </c>
      <c r="BN13" s="16" t="s">
        <v>178</v>
      </c>
      <c r="BO13" s="17"/>
      <c r="BP13" s="17">
        <v>859.66</v>
      </c>
      <c r="BQ13" s="17"/>
      <c r="BR13" s="17"/>
      <c r="BS13" s="16" t="s">
        <v>265</v>
      </c>
      <c r="BT13" s="17" t="s">
        <v>266</v>
      </c>
      <c r="BU13" s="17">
        <v>302.84</v>
      </c>
      <c r="BV13" s="16" t="s">
        <v>291</v>
      </c>
      <c r="BW13" s="17" t="s">
        <v>287</v>
      </c>
      <c r="BX13" s="17">
        <v>180.46</v>
      </c>
      <c r="BY13" s="16" t="s">
        <v>201</v>
      </c>
      <c r="BZ13" s="17" t="s">
        <v>306</v>
      </c>
      <c r="CA13" s="17">
        <v>164.65</v>
      </c>
      <c r="CB13" s="16" t="s">
        <v>285</v>
      </c>
      <c r="CC13" s="17"/>
      <c r="CD13" s="17">
        <v>241.82</v>
      </c>
      <c r="CE13" s="16" t="s">
        <v>321</v>
      </c>
      <c r="CF13" s="17" t="s">
        <v>322</v>
      </c>
      <c r="CG13" s="17">
        <v>1978.81</v>
      </c>
      <c r="CH13" s="16" t="s">
        <v>330</v>
      </c>
      <c r="CI13" s="17" t="s">
        <v>331</v>
      </c>
      <c r="CJ13" s="17">
        <v>200.02</v>
      </c>
      <c r="CK13" s="16"/>
      <c r="CL13" s="17"/>
      <c r="CM13" s="17"/>
      <c r="CN13" s="16"/>
      <c r="CO13" s="17"/>
      <c r="CP13" s="17"/>
      <c r="CQ13" s="16" t="s">
        <v>346</v>
      </c>
      <c r="CR13" s="17" t="s">
        <v>347</v>
      </c>
      <c r="CS13" s="17">
        <v>298.24</v>
      </c>
      <c r="CT13" s="16" t="s">
        <v>244</v>
      </c>
      <c r="CU13" s="17" t="s">
        <v>355</v>
      </c>
      <c r="CV13" s="17">
        <v>1064.66</v>
      </c>
      <c r="CW13" s="16" t="s">
        <v>363</v>
      </c>
      <c r="CX13" s="17" t="s">
        <v>364</v>
      </c>
      <c r="CY13" s="17">
        <v>872.73</v>
      </c>
      <c r="CZ13" s="16"/>
      <c r="DA13" s="17"/>
      <c r="DB13" s="17"/>
      <c r="DE13" s="16" t="s">
        <v>275</v>
      </c>
      <c r="DF13" s="17"/>
      <c r="DG13" s="67">
        <v>134.4</v>
      </c>
      <c r="DH13" s="16" t="s">
        <v>392</v>
      </c>
      <c r="DI13" s="17" t="s">
        <v>388</v>
      </c>
      <c r="DJ13" s="67">
        <v>917.68</v>
      </c>
      <c r="DK13" s="16" t="s">
        <v>290</v>
      </c>
      <c r="DL13" s="17" t="s">
        <v>400</v>
      </c>
      <c r="DM13" s="67">
        <v>3503.55</v>
      </c>
      <c r="DN13" s="16"/>
      <c r="DO13" s="17"/>
      <c r="DP13" s="17"/>
      <c r="DQ13" s="16" t="s">
        <v>541</v>
      </c>
      <c r="DR13" s="17"/>
      <c r="DS13" s="67">
        <v>2125.03</v>
      </c>
      <c r="DT13" s="16"/>
      <c r="DU13" s="17"/>
      <c r="DV13" s="17"/>
      <c r="DW13" s="16"/>
      <c r="DX13" s="17"/>
      <c r="DY13" s="17"/>
      <c r="DZ13" s="16"/>
      <c r="EA13" s="17"/>
      <c r="EB13" s="17"/>
      <c r="EC13" s="16"/>
      <c r="ED13" s="17"/>
      <c r="EE13" s="17"/>
      <c r="EF13" s="16" t="s">
        <v>160</v>
      </c>
      <c r="EG13" s="17" t="s">
        <v>444</v>
      </c>
      <c r="EH13" s="105">
        <v>1022.76</v>
      </c>
      <c r="EI13" s="16"/>
      <c r="EJ13" s="17"/>
      <c r="EK13" s="17"/>
      <c r="EL13" s="16" t="s">
        <v>457</v>
      </c>
      <c r="EM13" s="17" t="s">
        <v>458</v>
      </c>
      <c r="EN13" s="105">
        <v>694.49</v>
      </c>
      <c r="EO13" s="17"/>
      <c r="EP13" s="17"/>
      <c r="EQ13" s="80" t="s">
        <v>483</v>
      </c>
      <c r="ER13" s="17"/>
      <c r="ES13" s="35">
        <v>708.33</v>
      </c>
      <c r="ET13" s="80" t="s">
        <v>483</v>
      </c>
      <c r="EU13" s="17"/>
      <c r="EV13" s="35">
        <v>708.33</v>
      </c>
      <c r="EW13" s="80" t="s">
        <v>483</v>
      </c>
      <c r="EX13" s="17"/>
      <c r="EY13" s="35">
        <v>708.33</v>
      </c>
      <c r="EZ13" s="80" t="s">
        <v>483</v>
      </c>
      <c r="FA13" s="17"/>
      <c r="FB13" s="35">
        <v>708.33</v>
      </c>
      <c r="FC13" s="80" t="s">
        <v>483</v>
      </c>
      <c r="FD13" s="17"/>
      <c r="FE13" s="35">
        <v>708.33</v>
      </c>
      <c r="FF13" s="80" t="s">
        <v>483</v>
      </c>
      <c r="FG13" s="17"/>
      <c r="FH13" s="35">
        <v>708.33</v>
      </c>
      <c r="FI13" s="80" t="s">
        <v>483</v>
      </c>
      <c r="FJ13" s="17"/>
      <c r="FK13" s="35">
        <v>708.33</v>
      </c>
      <c r="FL13" s="80" t="s">
        <v>483</v>
      </c>
      <c r="FM13" s="17"/>
      <c r="FN13" s="35">
        <v>708.33</v>
      </c>
      <c r="FO13" s="80" t="s">
        <v>483</v>
      </c>
      <c r="FP13" s="17"/>
      <c r="FQ13" s="35">
        <v>708.33</v>
      </c>
    </row>
    <row r="14" spans="1:173" s="1" customFormat="1" ht="21" customHeight="1">
      <c r="A14" s="12"/>
      <c r="B14" s="16" t="s">
        <v>18</v>
      </c>
      <c r="C14" s="17">
        <f>SUM(C15:C25)</f>
        <v>4210.94</v>
      </c>
      <c r="D14" s="16" t="s">
        <v>18</v>
      </c>
      <c r="E14" s="17">
        <f>SUM(E15:E25)</f>
        <v>4210.94</v>
      </c>
      <c r="F14" s="16" t="s">
        <v>18</v>
      </c>
      <c r="G14" s="17">
        <f>SUM(G15:G25)</f>
        <v>4210.94</v>
      </c>
      <c r="H14" s="16" t="s">
        <v>18</v>
      </c>
      <c r="I14" s="17">
        <f>SUM(I15:I25)</f>
        <v>4210.94</v>
      </c>
      <c r="J14" s="16" t="s">
        <v>18</v>
      </c>
      <c r="K14" s="17">
        <f>SUM(K15:K25)</f>
        <v>4210.94</v>
      </c>
      <c r="L14" s="16" t="s">
        <v>18</v>
      </c>
      <c r="M14" s="17">
        <f>SUM(M15:M25)</f>
        <v>4210.94</v>
      </c>
      <c r="N14" s="16" t="s">
        <v>18</v>
      </c>
      <c r="O14" s="17">
        <f>SUM(O15:O25)</f>
        <v>4210.94</v>
      </c>
      <c r="P14" s="16" t="s">
        <v>18</v>
      </c>
      <c r="Q14" s="17">
        <f>SUM(Q15:Q25)</f>
        <v>4210.94</v>
      </c>
      <c r="R14" s="16" t="s">
        <v>18</v>
      </c>
      <c r="S14" s="18">
        <f t="shared" si="0"/>
        <v>33687.52</v>
      </c>
      <c r="T14" s="16" t="s">
        <v>42</v>
      </c>
      <c r="U14" s="17"/>
      <c r="V14" s="17">
        <v>716.75</v>
      </c>
      <c r="W14" s="16" t="s">
        <v>83</v>
      </c>
      <c r="X14" s="17" t="s">
        <v>84</v>
      </c>
      <c r="Y14" s="22">
        <v>670.1</v>
      </c>
      <c r="Z14" s="16" t="s">
        <v>131</v>
      </c>
      <c r="AA14" s="17"/>
      <c r="AB14" s="22">
        <v>859.66</v>
      </c>
      <c r="AC14" s="16" t="s">
        <v>131</v>
      </c>
      <c r="AD14" s="17" t="s">
        <v>133</v>
      </c>
      <c r="AE14" s="27">
        <v>859.66</v>
      </c>
      <c r="AF14" s="27"/>
      <c r="AG14" s="16" t="s">
        <v>131</v>
      </c>
      <c r="AH14" s="17" t="s">
        <v>132</v>
      </c>
      <c r="AI14" s="17">
        <v>859.66</v>
      </c>
      <c r="AJ14" s="66" t="s">
        <v>129</v>
      </c>
      <c r="AK14" s="67" t="s">
        <v>130</v>
      </c>
      <c r="AL14" s="67">
        <v>702.49</v>
      </c>
      <c r="AM14" s="16" t="s">
        <v>175</v>
      </c>
      <c r="AN14" s="17" t="s">
        <v>176</v>
      </c>
      <c r="AO14" s="17">
        <v>132.53</v>
      </c>
      <c r="AP14" s="19" t="s">
        <v>175</v>
      </c>
      <c r="AQ14" s="17" t="s">
        <v>182</v>
      </c>
      <c r="AR14" s="27">
        <v>132.53</v>
      </c>
      <c r="AS14" s="66" t="s">
        <v>169</v>
      </c>
      <c r="AT14" s="67" t="s">
        <v>170</v>
      </c>
      <c r="AU14" s="67">
        <v>197.31</v>
      </c>
      <c r="AV14" s="16" t="s">
        <v>184</v>
      </c>
      <c r="AW14" s="17"/>
      <c r="AX14" s="17">
        <v>1713</v>
      </c>
      <c r="AY14" s="16" t="s">
        <v>178</v>
      </c>
      <c r="AZ14" s="17" t="s">
        <v>213</v>
      </c>
      <c r="BA14" s="17">
        <v>859.66</v>
      </c>
      <c r="BB14" s="12" t="s">
        <v>3</v>
      </c>
      <c r="BC14" s="17"/>
      <c r="BD14" s="17">
        <v>7212.32</v>
      </c>
      <c r="BE14" s="12" t="s">
        <v>3</v>
      </c>
      <c r="BF14" s="17"/>
      <c r="BG14" s="17">
        <v>7212.32</v>
      </c>
      <c r="BH14" s="12" t="s">
        <v>3</v>
      </c>
      <c r="BI14" s="17"/>
      <c r="BJ14" s="17">
        <v>7212.32</v>
      </c>
      <c r="BK14" s="12" t="s">
        <v>3</v>
      </c>
      <c r="BL14" s="17"/>
      <c r="BM14" s="17">
        <v>7212.32</v>
      </c>
      <c r="BN14" s="12" t="s">
        <v>3</v>
      </c>
      <c r="BO14" s="17"/>
      <c r="BP14" s="17">
        <v>7212.32</v>
      </c>
      <c r="BQ14" s="17"/>
      <c r="BR14" s="17"/>
      <c r="BS14" s="12" t="s">
        <v>267</v>
      </c>
      <c r="BT14" s="17" t="s">
        <v>266</v>
      </c>
      <c r="BU14" s="17">
        <v>74305.54</v>
      </c>
      <c r="BV14" s="12" t="s">
        <v>260</v>
      </c>
      <c r="BW14" s="17" t="s">
        <v>292</v>
      </c>
      <c r="BX14" s="17">
        <v>2448.9</v>
      </c>
      <c r="BY14" s="19" t="s">
        <v>211</v>
      </c>
      <c r="BZ14" s="19"/>
      <c r="CA14" s="19">
        <v>134.4</v>
      </c>
      <c r="CB14" s="12"/>
      <c r="CC14" s="17"/>
      <c r="CD14" s="17"/>
      <c r="CE14" s="19" t="s">
        <v>323</v>
      </c>
      <c r="CF14" s="17" t="s">
        <v>324</v>
      </c>
      <c r="CG14" s="24">
        <v>133</v>
      </c>
      <c r="CH14" s="19" t="s">
        <v>171</v>
      </c>
      <c r="CI14" s="17" t="s">
        <v>332</v>
      </c>
      <c r="CJ14" s="24">
        <v>180.46</v>
      </c>
      <c r="CK14" s="19"/>
      <c r="CL14" s="17"/>
      <c r="CM14" s="24"/>
      <c r="CN14" s="19"/>
      <c r="CO14" s="17"/>
      <c r="CP14" s="24"/>
      <c r="CQ14" s="19" t="s">
        <v>244</v>
      </c>
      <c r="CR14" s="17" t="s">
        <v>348</v>
      </c>
      <c r="CS14" s="24">
        <v>1064.66</v>
      </c>
      <c r="CT14" s="19" t="s">
        <v>171</v>
      </c>
      <c r="CU14" s="17" t="s">
        <v>356</v>
      </c>
      <c r="CV14" s="24">
        <v>405.7</v>
      </c>
      <c r="CW14" s="19" t="s">
        <v>243</v>
      </c>
      <c r="CX14" s="17" t="s">
        <v>365</v>
      </c>
      <c r="CY14" s="24">
        <v>14143.6</v>
      </c>
      <c r="CZ14" s="19"/>
      <c r="DA14" s="17"/>
      <c r="DB14" s="24"/>
      <c r="DC14" s="10"/>
      <c r="DD14" s="10"/>
      <c r="DE14" s="19" t="s">
        <v>277</v>
      </c>
      <c r="DF14" s="19"/>
      <c r="DG14" s="67">
        <v>89.6</v>
      </c>
      <c r="DH14" s="19" t="s">
        <v>393</v>
      </c>
      <c r="DI14" s="17" t="s">
        <v>388</v>
      </c>
      <c r="DJ14" s="74">
        <v>649.27</v>
      </c>
      <c r="DK14" s="84" t="s">
        <v>275</v>
      </c>
      <c r="DL14" s="17"/>
      <c r="DM14" s="67">
        <v>134.4</v>
      </c>
      <c r="DN14" s="84" t="s">
        <v>275</v>
      </c>
      <c r="DO14" s="17"/>
      <c r="DP14" s="67">
        <v>134.4</v>
      </c>
      <c r="DQ14" s="84" t="s">
        <v>275</v>
      </c>
      <c r="DR14" s="17"/>
      <c r="DS14" s="67">
        <v>134.4</v>
      </c>
      <c r="DT14" s="84" t="s">
        <v>275</v>
      </c>
      <c r="DU14" s="17"/>
      <c r="DV14" s="67">
        <v>134.4</v>
      </c>
      <c r="DW14" s="84" t="s">
        <v>275</v>
      </c>
      <c r="DX14" s="17"/>
      <c r="DY14" s="67">
        <v>134.4</v>
      </c>
      <c r="DZ14" s="84" t="s">
        <v>275</v>
      </c>
      <c r="EA14" s="17"/>
      <c r="EB14" s="67">
        <v>134.4</v>
      </c>
      <c r="EC14" s="84" t="s">
        <v>275</v>
      </c>
      <c r="ED14" s="17"/>
      <c r="EE14" s="67">
        <v>134.4</v>
      </c>
      <c r="EF14" s="84" t="s">
        <v>275</v>
      </c>
      <c r="EG14" s="17"/>
      <c r="EH14" s="67">
        <v>134.4</v>
      </c>
      <c r="EI14" s="84" t="s">
        <v>275</v>
      </c>
      <c r="EJ14" s="17"/>
      <c r="EK14" s="67">
        <v>134.4</v>
      </c>
      <c r="EL14" s="84" t="s">
        <v>275</v>
      </c>
      <c r="EM14" s="17"/>
      <c r="EN14" s="67">
        <v>134.4</v>
      </c>
      <c r="EO14" s="17"/>
      <c r="EP14" s="17"/>
      <c r="EQ14" s="82" t="s">
        <v>4</v>
      </c>
      <c r="ER14" s="17"/>
      <c r="ES14" s="35">
        <v>132.53</v>
      </c>
      <c r="ET14" s="82" t="s">
        <v>4</v>
      </c>
      <c r="EU14" s="17"/>
      <c r="EV14" s="35">
        <v>132.53</v>
      </c>
      <c r="EW14" s="82" t="s">
        <v>4</v>
      </c>
      <c r="EX14" s="17"/>
      <c r="EY14" s="35">
        <v>132.53</v>
      </c>
      <c r="EZ14" s="82" t="s">
        <v>4</v>
      </c>
      <c r="FA14" s="17"/>
      <c r="FB14" s="35">
        <v>132.53</v>
      </c>
      <c r="FC14" s="82" t="s">
        <v>4</v>
      </c>
      <c r="FD14" s="17"/>
      <c r="FE14" s="35">
        <v>132.53</v>
      </c>
      <c r="FF14" s="82" t="s">
        <v>4</v>
      </c>
      <c r="FG14" s="17"/>
      <c r="FH14" s="35">
        <v>132.53</v>
      </c>
      <c r="FI14" s="82" t="s">
        <v>4</v>
      </c>
      <c r="FJ14" s="17"/>
      <c r="FK14" s="35">
        <v>132.53</v>
      </c>
      <c r="FL14" s="82" t="s">
        <v>4</v>
      </c>
      <c r="FM14" s="17"/>
      <c r="FN14" s="35">
        <v>132.53</v>
      </c>
      <c r="FO14" s="82" t="s">
        <v>4</v>
      </c>
      <c r="FP14" s="17"/>
      <c r="FQ14" s="35">
        <v>132.53</v>
      </c>
    </row>
    <row r="15" spans="1:173" ht="27" customHeight="1">
      <c r="A15" s="16"/>
      <c r="B15" s="16" t="s">
        <v>18</v>
      </c>
      <c r="C15" s="17">
        <v>716.75</v>
      </c>
      <c r="D15" s="16" t="s">
        <v>18</v>
      </c>
      <c r="E15" s="17">
        <v>716.75</v>
      </c>
      <c r="F15" s="16" t="s">
        <v>18</v>
      </c>
      <c r="G15" s="17">
        <v>716.75</v>
      </c>
      <c r="H15" s="16" t="s">
        <v>18</v>
      </c>
      <c r="I15" s="17">
        <v>716.75</v>
      </c>
      <c r="J15" s="16" t="s">
        <v>18</v>
      </c>
      <c r="K15" s="17">
        <v>716.75</v>
      </c>
      <c r="L15" s="16" t="s">
        <v>18</v>
      </c>
      <c r="M15" s="17">
        <v>716.75</v>
      </c>
      <c r="N15" s="16" t="s">
        <v>18</v>
      </c>
      <c r="O15" s="17">
        <v>716.75</v>
      </c>
      <c r="P15" s="16" t="s">
        <v>18</v>
      </c>
      <c r="Q15" s="17">
        <v>716.75</v>
      </c>
      <c r="R15" s="16" t="s">
        <v>18</v>
      </c>
      <c r="S15" s="18">
        <f t="shared" si="0"/>
        <v>5734</v>
      </c>
      <c r="T15" s="16" t="s">
        <v>43</v>
      </c>
      <c r="U15" s="17"/>
      <c r="V15" s="17">
        <v>44.8</v>
      </c>
      <c r="W15" s="70" t="s">
        <v>85</v>
      </c>
      <c r="X15" s="67" t="s">
        <v>86</v>
      </c>
      <c r="Y15" s="68">
        <v>670.1</v>
      </c>
      <c r="Z15" s="25"/>
      <c r="AA15" s="17"/>
      <c r="AB15" s="22"/>
      <c r="AC15" s="12" t="s">
        <v>3</v>
      </c>
      <c r="AD15" s="17"/>
      <c r="AE15" s="17">
        <v>7122.72</v>
      </c>
      <c r="AF15" s="17"/>
      <c r="AG15" s="12" t="s">
        <v>3</v>
      </c>
      <c r="AH15" s="17"/>
      <c r="AI15" s="17">
        <v>7212.32</v>
      </c>
      <c r="AJ15" s="12" t="s">
        <v>3</v>
      </c>
      <c r="AK15" s="17"/>
      <c r="AL15" s="17">
        <v>7212.32</v>
      </c>
      <c r="AM15" s="16" t="s">
        <v>177</v>
      </c>
      <c r="AN15" s="17" t="s">
        <v>176</v>
      </c>
      <c r="AO15" s="17">
        <v>164.16</v>
      </c>
      <c r="AP15" s="16" t="s">
        <v>177</v>
      </c>
      <c r="AQ15" s="17" t="s">
        <v>182</v>
      </c>
      <c r="AR15" s="17">
        <v>164.16</v>
      </c>
      <c r="AS15" s="66" t="s">
        <v>171</v>
      </c>
      <c r="AT15" s="67" t="s">
        <v>172</v>
      </c>
      <c r="AU15" s="67">
        <v>149.12</v>
      </c>
      <c r="AV15" s="16" t="s">
        <v>281</v>
      </c>
      <c r="AW15" s="17"/>
      <c r="AX15" s="17">
        <v>44.8</v>
      </c>
      <c r="AY15" s="19" t="s">
        <v>175</v>
      </c>
      <c r="AZ15" s="19" t="s">
        <v>212</v>
      </c>
      <c r="BA15" s="19">
        <v>132.53</v>
      </c>
      <c r="BB15" s="16" t="s">
        <v>135</v>
      </c>
      <c r="BC15" s="17"/>
      <c r="BD15" s="17">
        <v>7660.29</v>
      </c>
      <c r="BE15" s="16" t="s">
        <v>135</v>
      </c>
      <c r="BF15" s="17"/>
      <c r="BG15" s="17">
        <v>7660.29</v>
      </c>
      <c r="BH15" s="16" t="s">
        <v>135</v>
      </c>
      <c r="BI15" s="17"/>
      <c r="BJ15" s="17">
        <v>7660.29</v>
      </c>
      <c r="BK15" s="16" t="s">
        <v>135</v>
      </c>
      <c r="BL15" s="17"/>
      <c r="BM15" s="17">
        <v>7660.29</v>
      </c>
      <c r="BN15" s="16" t="s">
        <v>135</v>
      </c>
      <c r="BO15" s="17"/>
      <c r="BP15" s="17">
        <v>7660.29</v>
      </c>
      <c r="BQ15" s="17"/>
      <c r="BR15" s="17"/>
      <c r="BS15" s="16" t="s">
        <v>234</v>
      </c>
      <c r="BT15" s="17" t="s">
        <v>268</v>
      </c>
      <c r="BU15" s="17">
        <v>338.76</v>
      </c>
      <c r="BV15" s="16" t="s">
        <v>293</v>
      </c>
      <c r="BW15" s="17" t="s">
        <v>292</v>
      </c>
      <c r="BX15" s="17">
        <v>9920.69</v>
      </c>
      <c r="BY15" s="16" t="s">
        <v>309</v>
      </c>
      <c r="BZ15" s="17" t="s">
        <v>310</v>
      </c>
      <c r="CA15" s="17">
        <v>387.88</v>
      </c>
      <c r="CB15" s="16"/>
      <c r="CC15" s="17"/>
      <c r="CD15" s="17"/>
      <c r="CE15" s="16"/>
      <c r="CF15" s="17"/>
      <c r="CG15" s="17"/>
      <c r="CH15" s="16"/>
      <c r="CI15" s="17"/>
      <c r="CJ15" s="17"/>
      <c r="CK15" s="16"/>
      <c r="CL15" s="17"/>
      <c r="CM15" s="17"/>
      <c r="CN15" s="16"/>
      <c r="CO15" s="17"/>
      <c r="CP15" s="17"/>
      <c r="CQ15" s="16"/>
      <c r="CR15" s="17"/>
      <c r="CS15" s="17"/>
      <c r="CT15" s="16"/>
      <c r="CU15" s="17"/>
      <c r="CV15" s="17"/>
      <c r="CW15" s="16" t="s">
        <v>241</v>
      </c>
      <c r="CX15" s="17" t="s">
        <v>365</v>
      </c>
      <c r="CY15" s="17">
        <v>581.82</v>
      </c>
      <c r="CZ15" s="16"/>
      <c r="DA15" s="17"/>
      <c r="DB15" s="17"/>
      <c r="DE15" s="16" t="s">
        <v>401</v>
      </c>
      <c r="DF15" s="17"/>
      <c r="DG15" s="67">
        <v>384.87</v>
      </c>
      <c r="DH15" s="16" t="s">
        <v>394</v>
      </c>
      <c r="DI15" s="17" t="s">
        <v>388</v>
      </c>
      <c r="DJ15" s="67">
        <v>324.63</v>
      </c>
      <c r="DK15" s="19" t="s">
        <v>277</v>
      </c>
      <c r="DL15" s="19"/>
      <c r="DM15" s="67">
        <v>89.6</v>
      </c>
      <c r="DN15" s="19" t="s">
        <v>277</v>
      </c>
      <c r="DO15" s="19"/>
      <c r="DP15" s="67">
        <v>89.6</v>
      </c>
      <c r="DQ15" s="19" t="s">
        <v>277</v>
      </c>
      <c r="DR15" s="19"/>
      <c r="DS15" s="67">
        <v>89.6</v>
      </c>
      <c r="DT15" s="19" t="s">
        <v>277</v>
      </c>
      <c r="DU15" s="19"/>
      <c r="DV15" s="67">
        <v>89.6</v>
      </c>
      <c r="DW15" s="19" t="s">
        <v>277</v>
      </c>
      <c r="DX15" s="19"/>
      <c r="DY15" s="67">
        <v>89.6</v>
      </c>
      <c r="DZ15" s="19" t="s">
        <v>277</v>
      </c>
      <c r="EA15" s="19"/>
      <c r="EB15" s="67">
        <v>89.6</v>
      </c>
      <c r="EC15" s="19" t="s">
        <v>277</v>
      </c>
      <c r="ED15" s="19"/>
      <c r="EE15" s="67">
        <v>89.6</v>
      </c>
      <c r="EF15" s="19" t="s">
        <v>277</v>
      </c>
      <c r="EG15" s="19"/>
      <c r="EH15" s="67">
        <v>89.6</v>
      </c>
      <c r="EI15" s="19" t="s">
        <v>277</v>
      </c>
      <c r="EJ15" s="19"/>
      <c r="EK15" s="67">
        <v>89.6</v>
      </c>
      <c r="EL15" s="19" t="s">
        <v>277</v>
      </c>
      <c r="EM15" s="19"/>
      <c r="EN15" s="67">
        <v>89.6</v>
      </c>
      <c r="EO15" s="17"/>
      <c r="EP15" s="17"/>
      <c r="EQ15" s="80" t="s">
        <v>116</v>
      </c>
      <c r="ER15" s="19"/>
      <c r="ES15" s="35">
        <v>175.3</v>
      </c>
      <c r="ET15" s="80" t="s">
        <v>116</v>
      </c>
      <c r="EU15" s="19"/>
      <c r="EV15" s="35">
        <v>175.3</v>
      </c>
      <c r="EW15" s="80" t="s">
        <v>116</v>
      </c>
      <c r="EX15" s="19"/>
      <c r="EY15" s="35">
        <v>175.3</v>
      </c>
      <c r="EZ15" s="80" t="s">
        <v>116</v>
      </c>
      <c r="FA15" s="19"/>
      <c r="FB15" s="35">
        <v>175.3</v>
      </c>
      <c r="FC15" s="80" t="s">
        <v>116</v>
      </c>
      <c r="FD15" s="19"/>
      <c r="FE15" s="35">
        <v>175.3</v>
      </c>
      <c r="FF15" s="80" t="s">
        <v>116</v>
      </c>
      <c r="FG15" s="19"/>
      <c r="FH15" s="35">
        <v>175.3</v>
      </c>
      <c r="FI15" s="80" t="s">
        <v>116</v>
      </c>
      <c r="FJ15" s="19"/>
      <c r="FK15" s="35">
        <v>175.3</v>
      </c>
      <c r="FL15" s="80" t="s">
        <v>116</v>
      </c>
      <c r="FM15" s="19"/>
      <c r="FN15" s="35">
        <v>175.3</v>
      </c>
      <c r="FO15" s="80" t="s">
        <v>116</v>
      </c>
      <c r="FP15" s="19"/>
      <c r="FQ15" s="35">
        <v>175.3</v>
      </c>
    </row>
    <row r="16" spans="1:173" ht="22.5">
      <c r="A16" s="16"/>
      <c r="B16" s="16" t="s">
        <v>18</v>
      </c>
      <c r="C16" s="17">
        <v>44.8</v>
      </c>
      <c r="D16" s="16" t="s">
        <v>18</v>
      </c>
      <c r="E16" s="17">
        <v>44.8</v>
      </c>
      <c r="F16" s="16" t="s">
        <v>18</v>
      </c>
      <c r="G16" s="17">
        <v>44.8</v>
      </c>
      <c r="H16" s="16" t="s">
        <v>18</v>
      </c>
      <c r="I16" s="17">
        <v>44.8</v>
      </c>
      <c r="J16" s="16" t="s">
        <v>18</v>
      </c>
      <c r="K16" s="17">
        <v>44.8</v>
      </c>
      <c r="L16" s="16" t="s">
        <v>18</v>
      </c>
      <c r="M16" s="17">
        <v>44.8</v>
      </c>
      <c r="N16" s="16" t="s">
        <v>18</v>
      </c>
      <c r="O16" s="17">
        <v>44.8</v>
      </c>
      <c r="P16" s="16" t="s">
        <v>18</v>
      </c>
      <c r="Q16" s="17">
        <v>44.8</v>
      </c>
      <c r="R16" s="16" t="s">
        <v>18</v>
      </c>
      <c r="S16" s="18">
        <f t="shared" si="0"/>
        <v>358.40000000000003</v>
      </c>
      <c r="T16" s="16" t="s">
        <v>44</v>
      </c>
      <c r="U16" s="17"/>
      <c r="V16" s="17">
        <v>179.19</v>
      </c>
      <c r="W16" s="12" t="s">
        <v>3</v>
      </c>
      <c r="X16" s="17"/>
      <c r="Y16" s="17">
        <v>7122.72</v>
      </c>
      <c r="Z16" s="16"/>
      <c r="AA16" s="17"/>
      <c r="AB16" s="22"/>
      <c r="AC16" s="12" t="s">
        <v>5</v>
      </c>
      <c r="AD16" s="17"/>
      <c r="AE16" s="17">
        <v>3001.4</v>
      </c>
      <c r="AF16" s="17"/>
      <c r="AG16" s="16" t="s">
        <v>135</v>
      </c>
      <c r="AH16" s="17"/>
      <c r="AI16" s="17">
        <v>7660.29</v>
      </c>
      <c r="AJ16" s="16" t="s">
        <v>135</v>
      </c>
      <c r="AK16" s="17"/>
      <c r="AL16" s="17">
        <v>7660.29</v>
      </c>
      <c r="AM16" s="16" t="s">
        <v>178</v>
      </c>
      <c r="AN16" s="17" t="s">
        <v>179</v>
      </c>
      <c r="AO16" s="17">
        <v>859.66</v>
      </c>
      <c r="AP16" s="16" t="s">
        <v>178</v>
      </c>
      <c r="AQ16" s="17" t="s">
        <v>183</v>
      </c>
      <c r="AR16" s="17">
        <v>859.66</v>
      </c>
      <c r="AS16" s="16" t="s">
        <v>178</v>
      </c>
      <c r="AT16" s="17" t="s">
        <v>180</v>
      </c>
      <c r="AU16" s="17">
        <v>859.66</v>
      </c>
      <c r="AV16" s="16" t="s">
        <v>282</v>
      </c>
      <c r="AW16" s="17"/>
      <c r="AX16" s="17">
        <v>44.8</v>
      </c>
      <c r="AY16" s="12" t="s">
        <v>3</v>
      </c>
      <c r="AZ16" s="17"/>
      <c r="BA16" s="17">
        <v>7212.32</v>
      </c>
      <c r="BB16" s="16" t="s">
        <v>281</v>
      </c>
      <c r="BC16" s="17"/>
      <c r="BD16" s="17">
        <v>44.8</v>
      </c>
      <c r="BE16" s="16" t="s">
        <v>232</v>
      </c>
      <c r="BF16" s="17" t="s">
        <v>231</v>
      </c>
      <c r="BG16" s="17">
        <v>1283.32</v>
      </c>
      <c r="BH16" s="16" t="s">
        <v>236</v>
      </c>
      <c r="BI16" s="17" t="s">
        <v>237</v>
      </c>
      <c r="BJ16" s="17">
        <v>2988.8</v>
      </c>
      <c r="BK16" s="16" t="s">
        <v>248</v>
      </c>
      <c r="BL16" s="17" t="s">
        <v>249</v>
      </c>
      <c r="BM16" s="17">
        <v>160.02</v>
      </c>
      <c r="BN16" s="16" t="s">
        <v>258</v>
      </c>
      <c r="BO16" s="17" t="s">
        <v>257</v>
      </c>
      <c r="BP16" s="17">
        <v>1701.44</v>
      </c>
      <c r="BQ16" s="17"/>
      <c r="BR16" s="17"/>
      <c r="BS16" s="16" t="s">
        <v>269</v>
      </c>
      <c r="BT16" s="17" t="s">
        <v>270</v>
      </c>
      <c r="BU16" s="17">
        <v>2730.23</v>
      </c>
      <c r="BV16" s="16" t="s">
        <v>288</v>
      </c>
      <c r="BW16" s="17" t="s">
        <v>292</v>
      </c>
      <c r="BX16" s="17">
        <v>577.12</v>
      </c>
      <c r="BY16" s="16" t="s">
        <v>311</v>
      </c>
      <c r="BZ16" s="17" t="s">
        <v>310</v>
      </c>
      <c r="CA16" s="17">
        <v>13823.99</v>
      </c>
      <c r="CB16" s="16"/>
      <c r="CC16" s="17"/>
      <c r="CD16" s="17"/>
      <c r="CE16" s="16"/>
      <c r="CF16" s="17"/>
      <c r="CG16" s="17"/>
      <c r="CH16" s="16"/>
      <c r="CI16" s="17"/>
      <c r="CJ16" s="17"/>
      <c r="CK16" s="16"/>
      <c r="CL16" s="17"/>
      <c r="CM16" s="17"/>
      <c r="CN16" s="16"/>
      <c r="CO16" s="17"/>
      <c r="CP16" s="17"/>
      <c r="CQ16" s="16"/>
      <c r="CR16" s="17"/>
      <c r="CS16" s="17"/>
      <c r="CT16" s="16"/>
      <c r="CU16" s="17"/>
      <c r="CV16" s="17"/>
      <c r="CW16" s="16" t="s">
        <v>241</v>
      </c>
      <c r="CX16" s="17" t="s">
        <v>366</v>
      </c>
      <c r="CY16" s="17">
        <v>581.82</v>
      </c>
      <c r="CZ16" s="16"/>
      <c r="DA16" s="17"/>
      <c r="DB16" s="17"/>
      <c r="DE16" s="16"/>
      <c r="DF16" s="17"/>
      <c r="DG16" s="17"/>
      <c r="DH16" s="84" t="s">
        <v>275</v>
      </c>
      <c r="DI16" s="17"/>
      <c r="DJ16" s="67">
        <v>134.4</v>
      </c>
      <c r="DK16" s="84" t="s">
        <v>401</v>
      </c>
      <c r="DL16" s="17"/>
      <c r="DM16" s="67">
        <v>384.87</v>
      </c>
      <c r="DN16" s="84" t="s">
        <v>401</v>
      </c>
      <c r="DO16" s="17"/>
      <c r="DP16" s="67">
        <v>384.87</v>
      </c>
      <c r="DQ16" s="84" t="s">
        <v>401</v>
      </c>
      <c r="DR16" s="17"/>
      <c r="DS16" s="67">
        <v>384.87</v>
      </c>
      <c r="DT16" s="84" t="s">
        <v>401</v>
      </c>
      <c r="DU16" s="17"/>
      <c r="DV16" s="67">
        <v>384.87</v>
      </c>
      <c r="DW16" s="84" t="s">
        <v>401</v>
      </c>
      <c r="DX16" s="17"/>
      <c r="DY16" s="67">
        <v>384.87</v>
      </c>
      <c r="DZ16" s="84" t="s">
        <v>401</v>
      </c>
      <c r="EA16" s="17"/>
      <c r="EB16" s="67">
        <v>384.87</v>
      </c>
      <c r="EC16" s="84" t="s">
        <v>401</v>
      </c>
      <c r="ED16" s="17"/>
      <c r="EE16" s="67">
        <v>384.87</v>
      </c>
      <c r="EF16" s="84" t="s">
        <v>401</v>
      </c>
      <c r="EG16" s="17"/>
      <c r="EH16" s="67">
        <v>384.87</v>
      </c>
      <c r="EI16" s="84" t="s">
        <v>401</v>
      </c>
      <c r="EJ16" s="17"/>
      <c r="EK16" s="67">
        <v>384.87</v>
      </c>
      <c r="EL16" s="84" t="s">
        <v>401</v>
      </c>
      <c r="EM16" s="17"/>
      <c r="EN16" s="67">
        <v>384.87</v>
      </c>
      <c r="EO16" s="17"/>
      <c r="EP16" s="17"/>
      <c r="EQ16" s="80" t="s">
        <v>484</v>
      </c>
      <c r="ER16" s="19"/>
      <c r="ES16" s="35">
        <v>627.19</v>
      </c>
      <c r="ET16" s="80" t="s">
        <v>484</v>
      </c>
      <c r="EU16" s="19"/>
      <c r="EV16" s="35">
        <v>627.19</v>
      </c>
      <c r="EW16" s="80" t="s">
        <v>484</v>
      </c>
      <c r="EX16" s="19"/>
      <c r="EY16" s="35">
        <v>627.19</v>
      </c>
      <c r="EZ16" s="80" t="s">
        <v>484</v>
      </c>
      <c r="FA16" s="19"/>
      <c r="FB16" s="35">
        <v>627.19</v>
      </c>
      <c r="FC16" s="80" t="s">
        <v>484</v>
      </c>
      <c r="FD16" s="19"/>
      <c r="FE16" s="35">
        <v>627.19</v>
      </c>
      <c r="FF16" s="80" t="s">
        <v>484</v>
      </c>
      <c r="FG16" s="19"/>
      <c r="FH16" s="35">
        <v>627.19</v>
      </c>
      <c r="FI16" s="80" t="s">
        <v>484</v>
      </c>
      <c r="FJ16" s="19"/>
      <c r="FK16" s="35">
        <v>627.19</v>
      </c>
      <c r="FL16" s="80" t="s">
        <v>484</v>
      </c>
      <c r="FM16" s="19"/>
      <c r="FN16" s="35">
        <v>627.19</v>
      </c>
      <c r="FO16" s="80" t="s">
        <v>484</v>
      </c>
      <c r="FP16" s="19"/>
      <c r="FQ16" s="35">
        <v>627.19</v>
      </c>
    </row>
    <row r="17" spans="1:173" ht="22.5">
      <c r="A17" s="16"/>
      <c r="B17" s="16" t="s">
        <v>18</v>
      </c>
      <c r="C17" s="17">
        <v>179.19</v>
      </c>
      <c r="D17" s="16" t="s">
        <v>18</v>
      </c>
      <c r="E17" s="17">
        <v>179.19</v>
      </c>
      <c r="F17" s="16" t="s">
        <v>18</v>
      </c>
      <c r="G17" s="17">
        <v>179.19</v>
      </c>
      <c r="H17" s="16" t="s">
        <v>18</v>
      </c>
      <c r="I17" s="17">
        <v>179.19</v>
      </c>
      <c r="J17" s="16" t="s">
        <v>18</v>
      </c>
      <c r="K17" s="17">
        <v>179.19</v>
      </c>
      <c r="L17" s="16" t="s">
        <v>18</v>
      </c>
      <c r="M17" s="17">
        <v>179.19</v>
      </c>
      <c r="N17" s="16" t="s">
        <v>18</v>
      </c>
      <c r="O17" s="17">
        <v>179.19</v>
      </c>
      <c r="P17" s="16" t="s">
        <v>18</v>
      </c>
      <c r="Q17" s="17">
        <v>179.19</v>
      </c>
      <c r="R17" s="16" t="s">
        <v>18</v>
      </c>
      <c r="S17" s="18">
        <f t="shared" si="0"/>
        <v>1433.5200000000002</v>
      </c>
      <c r="T17" s="16" t="s">
        <v>45</v>
      </c>
      <c r="U17" s="17"/>
      <c r="V17" s="17">
        <v>582.36</v>
      </c>
      <c r="W17" s="12" t="s">
        <v>5</v>
      </c>
      <c r="X17" s="17"/>
      <c r="Y17" s="17">
        <v>3001.4</v>
      </c>
      <c r="Z17" s="16"/>
      <c r="AA17" s="17"/>
      <c r="AB17" s="22"/>
      <c r="AC17" s="16"/>
      <c r="AD17" s="16"/>
      <c r="AE17" s="16"/>
      <c r="AF17" s="16"/>
      <c r="AG17" s="16" t="s">
        <v>281</v>
      </c>
      <c r="AH17" s="17"/>
      <c r="AI17" s="17">
        <v>44.8</v>
      </c>
      <c r="AJ17" s="66" t="s">
        <v>4</v>
      </c>
      <c r="AK17" s="67"/>
      <c r="AL17" s="69">
        <v>132.53</v>
      </c>
      <c r="AM17" s="12" t="s">
        <v>3</v>
      </c>
      <c r="AN17" s="17"/>
      <c r="AO17" s="17">
        <v>7212.32</v>
      </c>
      <c r="AP17" s="16" t="s">
        <v>135</v>
      </c>
      <c r="AQ17" s="17"/>
      <c r="AR17" s="17">
        <v>7660.29</v>
      </c>
      <c r="AS17" s="19" t="s">
        <v>175</v>
      </c>
      <c r="AT17" s="19" t="s">
        <v>181</v>
      </c>
      <c r="AU17" s="19">
        <v>132.53</v>
      </c>
      <c r="AV17" s="16" t="s">
        <v>283</v>
      </c>
      <c r="AW17" s="17"/>
      <c r="AX17" s="26">
        <v>761.59</v>
      </c>
      <c r="AY17" s="16" t="s">
        <v>135</v>
      </c>
      <c r="AZ17" s="17"/>
      <c r="BA17" s="17">
        <v>7660.29</v>
      </c>
      <c r="BB17" s="16" t="s">
        <v>282</v>
      </c>
      <c r="BC17" s="17"/>
      <c r="BD17" s="17">
        <v>44.8</v>
      </c>
      <c r="BE17" s="16" t="s">
        <v>232</v>
      </c>
      <c r="BF17" s="17" t="s">
        <v>233</v>
      </c>
      <c r="BG17" s="17">
        <v>5385.49</v>
      </c>
      <c r="BH17" s="16" t="s">
        <v>238</v>
      </c>
      <c r="BI17" s="17" t="s">
        <v>239</v>
      </c>
      <c r="BJ17" s="17">
        <v>620.14</v>
      </c>
      <c r="BK17" s="16" t="s">
        <v>250</v>
      </c>
      <c r="BL17" s="17" t="s">
        <v>249</v>
      </c>
      <c r="BM17" s="17">
        <v>114.22</v>
      </c>
      <c r="BN17" s="16" t="s">
        <v>243</v>
      </c>
      <c r="BO17" s="17" t="s">
        <v>259</v>
      </c>
      <c r="BP17" s="17">
        <v>7071.8</v>
      </c>
      <c r="BQ17" s="17"/>
      <c r="BR17" s="17"/>
      <c r="BS17" s="16" t="s">
        <v>271</v>
      </c>
      <c r="BT17" s="17" t="s">
        <v>270</v>
      </c>
      <c r="BU17" s="17">
        <v>1274.4</v>
      </c>
      <c r="BV17" s="16" t="s">
        <v>294</v>
      </c>
      <c r="BW17" s="17" t="s">
        <v>292</v>
      </c>
      <c r="BX17" s="17">
        <v>3155.88</v>
      </c>
      <c r="BY17" s="16"/>
      <c r="BZ17" s="17"/>
      <c r="CA17" s="17"/>
      <c r="CB17" s="16"/>
      <c r="CC17" s="17"/>
      <c r="CD17" s="17"/>
      <c r="CE17" s="16"/>
      <c r="CF17" s="17"/>
      <c r="CG17" s="17"/>
      <c r="CH17" s="16"/>
      <c r="CI17" s="17"/>
      <c r="CJ17" s="17"/>
      <c r="CK17" s="16"/>
      <c r="CL17" s="17"/>
      <c r="CM17" s="17"/>
      <c r="CN17" s="16"/>
      <c r="CO17" s="17"/>
      <c r="CP17" s="17"/>
      <c r="CQ17" s="16"/>
      <c r="CR17" s="17"/>
      <c r="CS17" s="17"/>
      <c r="CT17" s="16"/>
      <c r="CU17" s="17"/>
      <c r="CV17" s="17"/>
      <c r="CW17" s="16" t="s">
        <v>367</v>
      </c>
      <c r="CX17" s="17" t="s">
        <v>366</v>
      </c>
      <c r="CY17" s="17">
        <v>3856.39</v>
      </c>
      <c r="CZ17" s="16"/>
      <c r="DA17" s="17"/>
      <c r="DB17" s="17"/>
      <c r="DE17" s="16"/>
      <c r="DF17" s="17"/>
      <c r="DG17" s="17"/>
      <c r="DH17" s="19" t="s">
        <v>277</v>
      </c>
      <c r="DI17" s="19"/>
      <c r="DJ17" s="67">
        <v>89.6</v>
      </c>
      <c r="DK17" s="16"/>
      <c r="DL17" s="17"/>
      <c r="DM17" s="17"/>
      <c r="DN17" s="16"/>
      <c r="DO17" s="17"/>
      <c r="DP17" s="17"/>
      <c r="DQ17" s="16"/>
      <c r="DR17" s="17"/>
      <c r="DS17" s="17"/>
      <c r="DT17" s="16"/>
      <c r="DU17" s="17"/>
      <c r="DV17" s="17"/>
      <c r="DW17" s="16"/>
      <c r="DX17" s="17"/>
      <c r="DY17" s="17"/>
      <c r="DZ17" s="16"/>
      <c r="EA17" s="17"/>
      <c r="EB17" s="17"/>
      <c r="EC17" s="16"/>
      <c r="ED17" s="17"/>
      <c r="EE17" s="17"/>
      <c r="EF17" s="19" t="s">
        <v>460</v>
      </c>
      <c r="EG17" s="19" t="s">
        <v>461</v>
      </c>
      <c r="EH17" s="67">
        <v>649.27</v>
      </c>
      <c r="EI17" s="16"/>
      <c r="EJ17" s="17"/>
      <c r="EK17" s="17"/>
      <c r="EL17" s="16"/>
      <c r="EM17" s="17"/>
      <c r="EN17" s="17"/>
      <c r="EO17" s="17"/>
      <c r="EP17" s="17"/>
      <c r="EQ17" s="80" t="s">
        <v>485</v>
      </c>
      <c r="ER17" s="17"/>
      <c r="ES17" s="35">
        <v>411.81</v>
      </c>
      <c r="ET17" s="80" t="s">
        <v>485</v>
      </c>
      <c r="EU17" s="17"/>
      <c r="EV17" s="35">
        <v>411.81</v>
      </c>
      <c r="EW17" s="80" t="s">
        <v>485</v>
      </c>
      <c r="EX17" s="17"/>
      <c r="EY17" s="35">
        <v>411.81</v>
      </c>
      <c r="EZ17" s="80" t="s">
        <v>485</v>
      </c>
      <c r="FA17" s="17"/>
      <c r="FB17" s="35">
        <v>411.81</v>
      </c>
      <c r="FC17" s="80" t="s">
        <v>485</v>
      </c>
      <c r="FD17" s="17"/>
      <c r="FE17" s="35">
        <v>411.81</v>
      </c>
      <c r="FF17" s="80" t="s">
        <v>485</v>
      </c>
      <c r="FG17" s="17"/>
      <c r="FH17" s="35">
        <v>411.81</v>
      </c>
      <c r="FI17" s="80" t="s">
        <v>485</v>
      </c>
      <c r="FJ17" s="17"/>
      <c r="FK17" s="35">
        <v>411.81</v>
      </c>
      <c r="FL17" s="80" t="s">
        <v>485</v>
      </c>
      <c r="FM17" s="17"/>
      <c r="FN17" s="35">
        <v>411.81</v>
      </c>
      <c r="FO17" s="80" t="s">
        <v>485</v>
      </c>
      <c r="FP17" s="17"/>
      <c r="FQ17" s="35">
        <v>411.81</v>
      </c>
    </row>
    <row r="18" spans="1:173" ht="33.75">
      <c r="A18" s="16"/>
      <c r="B18" s="16" t="s">
        <v>18</v>
      </c>
      <c r="C18" s="25">
        <v>582.36</v>
      </c>
      <c r="D18" s="16" t="s">
        <v>18</v>
      </c>
      <c r="E18" s="25">
        <v>582.36</v>
      </c>
      <c r="F18" s="16" t="s">
        <v>18</v>
      </c>
      <c r="G18" s="25">
        <v>582.36</v>
      </c>
      <c r="H18" s="16" t="s">
        <v>18</v>
      </c>
      <c r="I18" s="25">
        <v>582.36</v>
      </c>
      <c r="J18" s="16" t="s">
        <v>18</v>
      </c>
      <c r="K18" s="25">
        <v>582.36</v>
      </c>
      <c r="L18" s="16" t="s">
        <v>18</v>
      </c>
      <c r="M18" s="25">
        <v>582.36</v>
      </c>
      <c r="N18" s="16" t="s">
        <v>18</v>
      </c>
      <c r="O18" s="25">
        <v>582.36</v>
      </c>
      <c r="P18" s="16" t="s">
        <v>18</v>
      </c>
      <c r="Q18" s="25">
        <v>582.36</v>
      </c>
      <c r="R18" s="16" t="s">
        <v>18</v>
      </c>
      <c r="S18" s="18">
        <f t="shared" si="0"/>
        <v>4658.88</v>
      </c>
      <c r="T18" s="16" t="s">
        <v>46</v>
      </c>
      <c r="U18" s="17"/>
      <c r="V18" s="17">
        <v>44.8</v>
      </c>
      <c r="W18" s="19" t="s">
        <v>4</v>
      </c>
      <c r="X18" s="21"/>
      <c r="Y18" s="20">
        <v>132.53</v>
      </c>
      <c r="Z18" s="16"/>
      <c r="AA18" s="17"/>
      <c r="AB18" s="22"/>
      <c r="AC18" s="16"/>
      <c r="AD18" s="16"/>
      <c r="AE18" s="16"/>
      <c r="AF18" s="16"/>
      <c r="AG18" s="16" t="s">
        <v>282</v>
      </c>
      <c r="AH18" s="17"/>
      <c r="AI18" s="17">
        <v>44.8</v>
      </c>
      <c r="AJ18" s="66" t="s">
        <v>116</v>
      </c>
      <c r="AK18" s="67"/>
      <c r="AL18" s="69">
        <v>164.16</v>
      </c>
      <c r="AM18" s="16" t="s">
        <v>135</v>
      </c>
      <c r="AN18" s="17"/>
      <c r="AO18" s="17">
        <v>7660.29</v>
      </c>
      <c r="AP18" s="16" t="s">
        <v>281</v>
      </c>
      <c r="AQ18" s="17"/>
      <c r="AR18" s="17">
        <v>44.8</v>
      </c>
      <c r="AS18" s="19" t="s">
        <v>177</v>
      </c>
      <c r="AT18" s="19" t="s">
        <v>181</v>
      </c>
      <c r="AU18" s="24">
        <v>164.16</v>
      </c>
      <c r="AV18" s="16" t="s">
        <v>211</v>
      </c>
      <c r="AW18" s="17"/>
      <c r="AX18" s="17">
        <v>134.4</v>
      </c>
      <c r="AY18" s="16" t="s">
        <v>281</v>
      </c>
      <c r="AZ18" s="17"/>
      <c r="BA18" s="17">
        <v>44.8</v>
      </c>
      <c r="BB18" s="16" t="s">
        <v>211</v>
      </c>
      <c r="BC18" s="17"/>
      <c r="BD18" s="17">
        <v>134.4</v>
      </c>
      <c r="BE18" s="16" t="s">
        <v>234</v>
      </c>
      <c r="BF18" s="17" t="s">
        <v>235</v>
      </c>
      <c r="BG18" s="17">
        <v>677.52</v>
      </c>
      <c r="BH18" s="16" t="s">
        <v>240</v>
      </c>
      <c r="BI18" s="17" t="s">
        <v>239</v>
      </c>
      <c r="BJ18" s="17">
        <v>2237.25</v>
      </c>
      <c r="BK18" s="16" t="s">
        <v>251</v>
      </c>
      <c r="BL18" s="17" t="s">
        <v>252</v>
      </c>
      <c r="BM18" s="17">
        <v>310.07</v>
      </c>
      <c r="BN18" s="16" t="s">
        <v>281</v>
      </c>
      <c r="BO18" s="17"/>
      <c r="BP18" s="17">
        <v>44.8</v>
      </c>
      <c r="BQ18" s="17"/>
      <c r="BR18" s="17"/>
      <c r="BS18" s="16" t="s">
        <v>272</v>
      </c>
      <c r="BT18" s="17" t="s">
        <v>270</v>
      </c>
      <c r="BU18" s="17">
        <v>2042.13</v>
      </c>
      <c r="BV18" s="16" t="s">
        <v>295</v>
      </c>
      <c r="BW18" s="17" t="s">
        <v>292</v>
      </c>
      <c r="BX18" s="17">
        <v>6007.26</v>
      </c>
      <c r="BY18" s="16"/>
      <c r="BZ18" s="17"/>
      <c r="CA18" s="17"/>
      <c r="CB18" s="16"/>
      <c r="CC18" s="17"/>
      <c r="CD18" s="17"/>
      <c r="CE18" s="16"/>
      <c r="CF18" s="17"/>
      <c r="CG18" s="17"/>
      <c r="CH18" s="16"/>
      <c r="CI18" s="17"/>
      <c r="CJ18" s="17"/>
      <c r="CK18" s="16"/>
      <c r="CL18" s="17"/>
      <c r="CM18" s="17"/>
      <c r="CN18" s="16"/>
      <c r="CO18" s="17"/>
      <c r="CP18" s="17"/>
      <c r="CQ18" s="16"/>
      <c r="CR18" s="17"/>
      <c r="CS18" s="17"/>
      <c r="CT18" s="16"/>
      <c r="CU18" s="17"/>
      <c r="CV18" s="17"/>
      <c r="CW18" s="16"/>
      <c r="CX18" s="17"/>
      <c r="CY18" s="17"/>
      <c r="CZ18" s="16"/>
      <c r="DA18" s="17"/>
      <c r="DB18" s="17"/>
      <c r="DE18" s="16"/>
      <c r="DF18" s="17"/>
      <c r="DG18" s="17"/>
      <c r="DH18" s="84" t="s">
        <v>401</v>
      </c>
      <c r="DI18" s="17"/>
      <c r="DJ18" s="67">
        <v>384.87</v>
      </c>
      <c r="DK18" s="16"/>
      <c r="DL18" s="17"/>
      <c r="DM18" s="17"/>
      <c r="DN18" s="16"/>
      <c r="DO18" s="17"/>
      <c r="DP18" s="17"/>
      <c r="DQ18" s="16"/>
      <c r="DR18" s="17"/>
      <c r="DS18" s="17"/>
      <c r="DT18" s="16"/>
      <c r="DU18" s="17"/>
      <c r="DV18" s="17"/>
      <c r="DW18" s="16"/>
      <c r="DX18" s="17"/>
      <c r="DY18" s="17"/>
      <c r="DZ18" s="16"/>
      <c r="EA18" s="17"/>
      <c r="EB18" s="17"/>
      <c r="EC18" s="16"/>
      <c r="ED18" s="17"/>
      <c r="EE18" s="17"/>
      <c r="EF18" s="16"/>
      <c r="EG18" s="17"/>
      <c r="EH18" s="17"/>
      <c r="EI18" s="16"/>
      <c r="EJ18" s="17"/>
      <c r="EK18" s="17"/>
      <c r="EL18" s="16"/>
      <c r="EM18" s="17"/>
      <c r="EN18" s="17"/>
      <c r="EO18" s="17"/>
      <c r="EP18" s="17"/>
      <c r="EQ18" s="81" t="s">
        <v>486</v>
      </c>
      <c r="ER18" s="17" t="s">
        <v>487</v>
      </c>
      <c r="ES18" s="17">
        <v>182.28</v>
      </c>
      <c r="ET18" s="81"/>
      <c r="EU18" s="17"/>
      <c r="EV18" s="17"/>
      <c r="EW18" s="81" t="s">
        <v>488</v>
      </c>
      <c r="EX18" s="17" t="s">
        <v>489</v>
      </c>
      <c r="EY18" s="17">
        <v>10881.77</v>
      </c>
      <c r="EZ18" s="81" t="s">
        <v>490</v>
      </c>
      <c r="FA18" s="17" t="s">
        <v>491</v>
      </c>
      <c r="FB18" s="17">
        <v>2415.52</v>
      </c>
      <c r="FC18" s="81" t="s">
        <v>486</v>
      </c>
      <c r="FD18" s="17" t="s">
        <v>492</v>
      </c>
      <c r="FE18" s="17">
        <v>256.54</v>
      </c>
      <c r="FF18" s="81"/>
      <c r="FG18" s="17"/>
      <c r="FH18" s="17"/>
      <c r="FI18" s="81" t="s">
        <v>493</v>
      </c>
      <c r="FJ18" s="17" t="s">
        <v>494</v>
      </c>
      <c r="FK18" s="17">
        <v>388.95</v>
      </c>
      <c r="FL18" s="81"/>
      <c r="FM18" s="17"/>
      <c r="FN18" s="17"/>
      <c r="FO18" s="81"/>
      <c r="FP18" s="17"/>
      <c r="FQ18" s="17"/>
    </row>
    <row r="19" spans="1:173" ht="33.75">
      <c r="A19" s="16"/>
      <c r="B19" s="16" t="s">
        <v>18</v>
      </c>
      <c r="C19" s="17">
        <v>44.8</v>
      </c>
      <c r="D19" s="16" t="s">
        <v>18</v>
      </c>
      <c r="E19" s="17">
        <v>44.8</v>
      </c>
      <c r="F19" s="16" t="s">
        <v>18</v>
      </c>
      <c r="G19" s="17">
        <v>44.8</v>
      </c>
      <c r="H19" s="16" t="s">
        <v>18</v>
      </c>
      <c r="I19" s="17">
        <v>44.8</v>
      </c>
      <c r="J19" s="16" t="s">
        <v>18</v>
      </c>
      <c r="K19" s="17">
        <v>44.8</v>
      </c>
      <c r="L19" s="16" t="s">
        <v>18</v>
      </c>
      <c r="M19" s="17">
        <v>44.8</v>
      </c>
      <c r="N19" s="16" t="s">
        <v>18</v>
      </c>
      <c r="O19" s="17">
        <v>44.8</v>
      </c>
      <c r="P19" s="16" t="s">
        <v>18</v>
      </c>
      <c r="Q19" s="17">
        <v>44.8</v>
      </c>
      <c r="R19" s="16" t="s">
        <v>18</v>
      </c>
      <c r="S19" s="18">
        <f t="shared" si="0"/>
        <v>358.40000000000003</v>
      </c>
      <c r="T19" s="16" t="s">
        <v>47</v>
      </c>
      <c r="U19" s="17"/>
      <c r="V19" s="17">
        <v>627.16</v>
      </c>
      <c r="W19" s="16" t="s">
        <v>131</v>
      </c>
      <c r="X19" s="17"/>
      <c r="Y19" s="22">
        <v>859.66</v>
      </c>
      <c r="Z19" s="16"/>
      <c r="AA19" s="17"/>
      <c r="AB19" s="22"/>
      <c r="AC19" s="16"/>
      <c r="AD19" s="16"/>
      <c r="AE19" s="16"/>
      <c r="AF19" s="16"/>
      <c r="AG19" s="16" t="s">
        <v>211</v>
      </c>
      <c r="AH19" s="17"/>
      <c r="AI19" s="17">
        <v>134.4</v>
      </c>
      <c r="AJ19" s="16" t="s">
        <v>131</v>
      </c>
      <c r="AK19" s="17"/>
      <c r="AL19" s="22">
        <v>859.66</v>
      </c>
      <c r="AM19" s="16" t="s">
        <v>281</v>
      </c>
      <c r="AN19" s="17"/>
      <c r="AO19" s="17">
        <v>44.8</v>
      </c>
      <c r="AP19" s="16" t="s">
        <v>282</v>
      </c>
      <c r="AQ19" s="17"/>
      <c r="AR19" s="17">
        <v>44.8</v>
      </c>
      <c r="AS19" s="12" t="s">
        <v>3</v>
      </c>
      <c r="AT19" s="17"/>
      <c r="AU19" s="17">
        <v>7212.32</v>
      </c>
      <c r="AV19" s="12"/>
      <c r="AW19" s="17"/>
      <c r="AX19" s="17"/>
      <c r="AY19" s="16" t="s">
        <v>282</v>
      </c>
      <c r="AZ19" s="17"/>
      <c r="BA19" s="17">
        <v>44.8</v>
      </c>
      <c r="BB19" s="16"/>
      <c r="BC19" s="17"/>
      <c r="BD19" s="17"/>
      <c r="BE19" s="16" t="s">
        <v>281</v>
      </c>
      <c r="BF19" s="17"/>
      <c r="BG19" s="17">
        <v>44.8</v>
      </c>
      <c r="BH19" s="16" t="s">
        <v>281</v>
      </c>
      <c r="BI19" s="17"/>
      <c r="BJ19" s="17">
        <v>44.8</v>
      </c>
      <c r="BK19" s="16" t="s">
        <v>232</v>
      </c>
      <c r="BL19" s="17" t="s">
        <v>252</v>
      </c>
      <c r="BM19" s="17">
        <v>39779.99</v>
      </c>
      <c r="BN19" s="16" t="s">
        <v>282</v>
      </c>
      <c r="BO19" s="17"/>
      <c r="BP19" s="17">
        <v>44.8</v>
      </c>
      <c r="BQ19" s="17"/>
      <c r="BR19" s="17"/>
      <c r="BS19" s="16" t="s">
        <v>273</v>
      </c>
      <c r="BT19" s="17" t="s">
        <v>274</v>
      </c>
      <c r="BU19" s="17">
        <v>12943.13</v>
      </c>
      <c r="BV19" s="16" t="s">
        <v>296</v>
      </c>
      <c r="BW19" s="17" t="s">
        <v>297</v>
      </c>
      <c r="BX19" s="17">
        <v>523.96</v>
      </c>
      <c r="BY19" s="16"/>
      <c r="BZ19" s="17"/>
      <c r="CA19" s="17"/>
      <c r="CB19" s="16"/>
      <c r="CC19" s="17"/>
      <c r="CD19" s="17"/>
      <c r="CE19" s="16"/>
      <c r="CF19" s="17"/>
      <c r="CG19" s="17"/>
      <c r="CH19" s="16"/>
      <c r="CI19" s="17"/>
      <c r="CJ19" s="17"/>
      <c r="CK19" s="16"/>
      <c r="CL19" s="17"/>
      <c r="CM19" s="17"/>
      <c r="CN19" s="16"/>
      <c r="CO19" s="17"/>
      <c r="CP19" s="17"/>
      <c r="CQ19" s="16"/>
      <c r="CR19" s="17"/>
      <c r="CS19" s="17"/>
      <c r="CT19" s="16"/>
      <c r="CU19" s="17"/>
      <c r="CV19" s="17"/>
      <c r="CW19" s="16"/>
      <c r="CX19" s="17"/>
      <c r="CY19" s="17"/>
      <c r="CZ19" s="16"/>
      <c r="DA19" s="17"/>
      <c r="DB19" s="17"/>
      <c r="DE19" s="16"/>
      <c r="DF19" s="17"/>
      <c r="DG19" s="17"/>
      <c r="DH19" s="16" t="s">
        <v>402</v>
      </c>
      <c r="DI19" s="17"/>
      <c r="DJ19" s="67">
        <v>1362.77</v>
      </c>
      <c r="DK19" s="16"/>
      <c r="DL19" s="17"/>
      <c r="DM19" s="17"/>
      <c r="DN19" s="16"/>
      <c r="DO19" s="17"/>
      <c r="DP19" s="17"/>
      <c r="DQ19" s="16"/>
      <c r="DR19" s="17"/>
      <c r="DS19" s="17"/>
      <c r="DT19" s="16"/>
      <c r="DU19" s="17"/>
      <c r="DV19" s="17"/>
      <c r="DW19" s="16"/>
      <c r="DX19" s="17"/>
      <c r="DY19" s="17"/>
      <c r="DZ19" s="16"/>
      <c r="EA19" s="17"/>
      <c r="EB19" s="17"/>
      <c r="EC19" s="16"/>
      <c r="ED19" s="17"/>
      <c r="EE19" s="17"/>
      <c r="EF19" s="16"/>
      <c r="EG19" s="17"/>
      <c r="EH19" s="17"/>
      <c r="EI19" s="16"/>
      <c r="EJ19" s="17"/>
      <c r="EK19" s="17"/>
      <c r="EL19" s="16"/>
      <c r="EM19" s="17"/>
      <c r="EN19" s="17"/>
      <c r="EO19" s="17"/>
      <c r="EP19" s="17"/>
      <c r="EQ19" s="81"/>
      <c r="ER19" s="17"/>
      <c r="ES19" s="17"/>
      <c r="ET19" s="81"/>
      <c r="EU19" s="17"/>
      <c r="EV19" s="17"/>
      <c r="EW19" s="81" t="s">
        <v>495</v>
      </c>
      <c r="EX19" s="17" t="s">
        <v>496</v>
      </c>
      <c r="EY19" s="17">
        <v>3097.24</v>
      </c>
      <c r="EZ19" s="81" t="s">
        <v>497</v>
      </c>
      <c r="FA19" s="17" t="s">
        <v>498</v>
      </c>
      <c r="FB19" s="17">
        <v>6231.32</v>
      </c>
      <c r="FC19" s="81" t="s">
        <v>499</v>
      </c>
      <c r="FD19" s="17" t="s">
        <v>500</v>
      </c>
      <c r="FE19" s="17">
        <v>660.23</v>
      </c>
      <c r="FF19" s="81"/>
      <c r="FG19" s="17"/>
      <c r="FH19" s="17"/>
      <c r="FI19" s="81"/>
      <c r="FJ19" s="17"/>
      <c r="FK19" s="17"/>
      <c r="FL19" s="81"/>
      <c r="FM19" s="17"/>
      <c r="FN19" s="17"/>
      <c r="FO19" s="81"/>
      <c r="FP19" s="17"/>
      <c r="FQ19" s="17"/>
    </row>
    <row r="20" spans="1:173" ht="22.5" customHeight="1">
      <c r="A20" s="16"/>
      <c r="B20" s="16" t="s">
        <v>18</v>
      </c>
      <c r="C20" s="17">
        <v>627.16</v>
      </c>
      <c r="D20" s="16" t="s">
        <v>18</v>
      </c>
      <c r="E20" s="17">
        <v>627.16</v>
      </c>
      <c r="F20" s="16" t="s">
        <v>18</v>
      </c>
      <c r="G20" s="17">
        <v>627.16</v>
      </c>
      <c r="H20" s="16" t="s">
        <v>18</v>
      </c>
      <c r="I20" s="17">
        <v>627.16</v>
      </c>
      <c r="J20" s="16" t="s">
        <v>18</v>
      </c>
      <c r="K20" s="17">
        <v>627.16</v>
      </c>
      <c r="L20" s="16" t="s">
        <v>18</v>
      </c>
      <c r="M20" s="17">
        <v>627.16</v>
      </c>
      <c r="N20" s="16" t="s">
        <v>18</v>
      </c>
      <c r="O20" s="17">
        <v>627.16</v>
      </c>
      <c r="P20" s="16" t="s">
        <v>18</v>
      </c>
      <c r="Q20" s="17">
        <v>627.16</v>
      </c>
      <c r="R20" s="16" t="s">
        <v>18</v>
      </c>
      <c r="S20" s="18">
        <f t="shared" si="0"/>
        <v>5017.28</v>
      </c>
      <c r="T20" s="16" t="s">
        <v>48</v>
      </c>
      <c r="U20" s="17"/>
      <c r="V20" s="17">
        <v>44.8</v>
      </c>
      <c r="W20" s="16"/>
      <c r="X20" s="17"/>
      <c r="Y20" s="22"/>
      <c r="Z20" s="16"/>
      <c r="AA20" s="17"/>
      <c r="AB20" s="22"/>
      <c r="AC20" s="16"/>
      <c r="AD20" s="16"/>
      <c r="AE20" s="16"/>
      <c r="AF20" s="16"/>
      <c r="AG20" s="16"/>
      <c r="AH20" s="17"/>
      <c r="AI20" s="17"/>
      <c r="AJ20" s="16" t="s">
        <v>184</v>
      </c>
      <c r="AK20" s="17"/>
      <c r="AL20" s="17">
        <v>6771.27</v>
      </c>
      <c r="AM20" s="16" t="s">
        <v>282</v>
      </c>
      <c r="AN20" s="17"/>
      <c r="AO20" s="17">
        <v>44.8</v>
      </c>
      <c r="AP20" s="16" t="s">
        <v>211</v>
      </c>
      <c r="AQ20" s="17"/>
      <c r="AR20" s="17">
        <v>134.4</v>
      </c>
      <c r="AS20" s="16" t="s">
        <v>135</v>
      </c>
      <c r="AT20" s="17"/>
      <c r="AU20" s="17">
        <v>7660.29</v>
      </c>
      <c r="AV20" s="16"/>
      <c r="AW20" s="17"/>
      <c r="AX20" s="17"/>
      <c r="AY20" s="16" t="s">
        <v>211</v>
      </c>
      <c r="AZ20" s="17"/>
      <c r="BA20" s="17">
        <v>134.4</v>
      </c>
      <c r="BB20" s="16"/>
      <c r="BC20" s="17"/>
      <c r="BD20" s="26"/>
      <c r="BE20" s="16" t="s">
        <v>282</v>
      </c>
      <c r="BF20" s="17"/>
      <c r="BG20" s="17">
        <v>44.8</v>
      </c>
      <c r="BH20" s="16" t="s">
        <v>282</v>
      </c>
      <c r="BI20" s="17"/>
      <c r="BJ20" s="17">
        <v>44.8</v>
      </c>
      <c r="BK20" s="16" t="s">
        <v>262</v>
      </c>
      <c r="BL20" s="17"/>
      <c r="BM20" s="17">
        <v>237.21</v>
      </c>
      <c r="BN20" s="16" t="s">
        <v>283</v>
      </c>
      <c r="BO20" s="17"/>
      <c r="BP20" s="26">
        <v>761.59</v>
      </c>
      <c r="BQ20" s="26"/>
      <c r="BR20" s="26"/>
      <c r="BS20" s="16"/>
      <c r="BT20" s="17"/>
      <c r="BU20" s="17"/>
      <c r="BV20" s="19" t="s">
        <v>211</v>
      </c>
      <c r="BW20" s="19"/>
      <c r="BX20" s="19">
        <v>134.4</v>
      </c>
      <c r="BY20" s="16"/>
      <c r="BZ20" s="17"/>
      <c r="CA20" s="17"/>
      <c r="CB20" s="16"/>
      <c r="CC20" s="17"/>
      <c r="CD20" s="17"/>
      <c r="CE20" s="16"/>
      <c r="CF20" s="17"/>
      <c r="CG20" s="17"/>
      <c r="CH20" s="16"/>
      <c r="CI20" s="17"/>
      <c r="CJ20" s="17"/>
      <c r="CK20" s="16"/>
      <c r="CL20" s="17"/>
      <c r="CM20" s="17"/>
      <c r="CN20" s="16"/>
      <c r="CO20" s="17"/>
      <c r="CP20" s="17"/>
      <c r="CQ20" s="16"/>
      <c r="CR20" s="17"/>
      <c r="CS20" s="17"/>
      <c r="CT20" s="16"/>
      <c r="CU20" s="17"/>
      <c r="CV20" s="17"/>
      <c r="CW20" s="16"/>
      <c r="CX20" s="17"/>
      <c r="CY20" s="17"/>
      <c r="CZ20" s="16"/>
      <c r="DA20" s="17"/>
      <c r="DB20" s="17"/>
      <c r="DE20" s="16"/>
      <c r="DF20" s="17"/>
      <c r="DG20" s="17"/>
      <c r="DH20" s="16"/>
      <c r="DI20" s="17"/>
      <c r="DJ20" s="17"/>
      <c r="DK20" s="16"/>
      <c r="DL20" s="17"/>
      <c r="DM20" s="17"/>
      <c r="DN20" s="16"/>
      <c r="DO20" s="17"/>
      <c r="DP20" s="17"/>
      <c r="DQ20" s="16"/>
      <c r="DR20" s="17"/>
      <c r="DS20" s="17"/>
      <c r="DT20" s="16"/>
      <c r="DU20" s="17"/>
      <c r="DV20" s="17"/>
      <c r="DW20" s="16"/>
      <c r="DX20" s="17"/>
      <c r="DY20" s="17"/>
      <c r="DZ20" s="16"/>
      <c r="EA20" s="17"/>
      <c r="EB20" s="17"/>
      <c r="EC20" s="16"/>
      <c r="ED20" s="17"/>
      <c r="EE20" s="17"/>
      <c r="EF20" s="16"/>
      <c r="EG20" s="17"/>
      <c r="EH20" s="17"/>
      <c r="EI20" s="16"/>
      <c r="EJ20" s="17"/>
      <c r="EK20" s="17"/>
      <c r="EL20" s="16"/>
      <c r="EM20" s="17"/>
      <c r="EN20" s="17"/>
      <c r="EO20" s="17"/>
      <c r="EP20" s="17"/>
      <c r="EQ20" s="81"/>
      <c r="ER20" s="17"/>
      <c r="ES20" s="17"/>
      <c r="ET20" s="81"/>
      <c r="EU20" s="17"/>
      <c r="EV20" s="17"/>
      <c r="EW20" s="81" t="s">
        <v>501</v>
      </c>
      <c r="EX20" s="17" t="s">
        <v>496</v>
      </c>
      <c r="EY20" s="17">
        <v>729.1</v>
      </c>
      <c r="EZ20" s="81" t="s">
        <v>502</v>
      </c>
      <c r="FA20" s="17" t="s">
        <v>503</v>
      </c>
      <c r="FB20" s="17">
        <v>121.35</v>
      </c>
      <c r="FC20" s="81" t="s">
        <v>504</v>
      </c>
      <c r="FD20" s="17" t="s">
        <v>505</v>
      </c>
      <c r="FE20" s="17">
        <v>172.27</v>
      </c>
      <c r="FF20" s="81"/>
      <c r="FG20" s="17"/>
      <c r="FH20" s="17"/>
      <c r="FI20" s="81"/>
      <c r="FJ20" s="17"/>
      <c r="FK20" s="17"/>
      <c r="FL20" s="81"/>
      <c r="FM20" s="17"/>
      <c r="FN20" s="17"/>
      <c r="FO20" s="81"/>
      <c r="FP20" s="17"/>
      <c r="FQ20" s="17"/>
    </row>
    <row r="21" spans="1:173" ht="18" customHeight="1">
      <c r="A21" s="16"/>
      <c r="B21" s="16" t="s">
        <v>18</v>
      </c>
      <c r="C21" s="17">
        <v>44.8</v>
      </c>
      <c r="D21" s="16" t="s">
        <v>18</v>
      </c>
      <c r="E21" s="17">
        <v>44.8</v>
      </c>
      <c r="F21" s="16" t="s">
        <v>18</v>
      </c>
      <c r="G21" s="17">
        <v>44.8</v>
      </c>
      <c r="H21" s="16" t="s">
        <v>18</v>
      </c>
      <c r="I21" s="17">
        <v>44.8</v>
      </c>
      <c r="J21" s="16" t="s">
        <v>18</v>
      </c>
      <c r="K21" s="17">
        <v>44.8</v>
      </c>
      <c r="L21" s="16" t="s">
        <v>18</v>
      </c>
      <c r="M21" s="17">
        <v>44.8</v>
      </c>
      <c r="N21" s="16" t="s">
        <v>18</v>
      </c>
      <c r="O21" s="17">
        <v>44.8</v>
      </c>
      <c r="P21" s="16" t="s">
        <v>18</v>
      </c>
      <c r="Q21" s="17">
        <v>44.8</v>
      </c>
      <c r="R21" s="16" t="s">
        <v>18</v>
      </c>
      <c r="S21" s="18">
        <f t="shared" si="0"/>
        <v>358.40000000000003</v>
      </c>
      <c r="T21" s="16" t="s">
        <v>49</v>
      </c>
      <c r="U21" s="17"/>
      <c r="V21" s="17">
        <v>44.8</v>
      </c>
      <c r="W21" s="16"/>
      <c r="X21" s="17"/>
      <c r="Y21" s="22"/>
      <c r="Z21" s="16"/>
      <c r="AA21" s="17"/>
      <c r="AB21" s="22"/>
      <c r="AC21" s="16"/>
      <c r="AD21" s="16"/>
      <c r="AE21" s="16"/>
      <c r="AF21" s="16"/>
      <c r="AG21" s="16"/>
      <c r="AH21" s="17"/>
      <c r="AI21" s="17"/>
      <c r="AJ21" s="16" t="s">
        <v>281</v>
      </c>
      <c r="AK21" s="17"/>
      <c r="AL21" s="17">
        <v>44.8</v>
      </c>
      <c r="AM21" s="16" t="s">
        <v>283</v>
      </c>
      <c r="AN21" s="17"/>
      <c r="AO21" s="26">
        <v>761.59</v>
      </c>
      <c r="AP21" s="16"/>
      <c r="AQ21" s="17"/>
      <c r="AR21" s="17"/>
      <c r="AS21" s="16" t="s">
        <v>184</v>
      </c>
      <c r="AT21" s="17"/>
      <c r="AU21" s="17">
        <v>1713</v>
      </c>
      <c r="AV21" s="16"/>
      <c r="AW21" s="17"/>
      <c r="AX21" s="17"/>
      <c r="AY21" s="16"/>
      <c r="AZ21" s="17"/>
      <c r="BA21" s="17"/>
      <c r="BB21" s="16"/>
      <c r="BC21" s="17"/>
      <c r="BD21" s="17"/>
      <c r="BE21" s="16" t="s">
        <v>283</v>
      </c>
      <c r="BF21" s="17"/>
      <c r="BG21" s="26">
        <v>761.59</v>
      </c>
      <c r="BH21" s="16" t="s">
        <v>211</v>
      </c>
      <c r="BI21" s="17"/>
      <c r="BJ21" s="17">
        <v>134.4</v>
      </c>
      <c r="BK21" s="16" t="s">
        <v>281</v>
      </c>
      <c r="BL21" s="17"/>
      <c r="BM21" s="17">
        <v>44.8</v>
      </c>
      <c r="BN21" s="16" t="s">
        <v>211</v>
      </c>
      <c r="BO21" s="17"/>
      <c r="BP21" s="17">
        <v>134.4</v>
      </c>
      <c r="BQ21" s="17"/>
      <c r="BR21" s="17"/>
      <c r="BS21" s="16" t="s">
        <v>284</v>
      </c>
      <c r="BT21" s="17"/>
      <c r="BU21" s="17">
        <v>268.11</v>
      </c>
      <c r="BV21" s="16" t="s">
        <v>284</v>
      </c>
      <c r="BW21" s="17"/>
      <c r="BX21" s="17">
        <v>268.11</v>
      </c>
      <c r="BY21" s="16" t="s">
        <v>284</v>
      </c>
      <c r="BZ21" s="17"/>
      <c r="CA21" s="17">
        <v>268.11</v>
      </c>
      <c r="CB21" s="16" t="s">
        <v>284</v>
      </c>
      <c r="CC21" s="17"/>
      <c r="CD21" s="17">
        <v>268.11</v>
      </c>
      <c r="CE21" s="16" t="s">
        <v>284</v>
      </c>
      <c r="CF21" s="17"/>
      <c r="CG21" s="17">
        <v>268.11</v>
      </c>
      <c r="CH21" s="16" t="s">
        <v>284</v>
      </c>
      <c r="CI21" s="17"/>
      <c r="CJ21" s="17">
        <v>268.11</v>
      </c>
      <c r="CK21" s="16" t="s">
        <v>284</v>
      </c>
      <c r="CL21" s="17"/>
      <c r="CM21" s="17">
        <v>268.11</v>
      </c>
      <c r="CN21" s="16" t="s">
        <v>284</v>
      </c>
      <c r="CO21" s="17"/>
      <c r="CP21" s="17">
        <v>268.11</v>
      </c>
      <c r="CQ21" s="16" t="s">
        <v>284</v>
      </c>
      <c r="CR21" s="17"/>
      <c r="CS21" s="17">
        <v>268.11</v>
      </c>
      <c r="CT21" s="16" t="s">
        <v>284</v>
      </c>
      <c r="CU21" s="17"/>
      <c r="CV21" s="17">
        <v>268.11</v>
      </c>
      <c r="CW21" s="16" t="s">
        <v>284</v>
      </c>
      <c r="CX21" s="17"/>
      <c r="CY21" s="17">
        <v>268.11</v>
      </c>
      <c r="CZ21" s="16" t="s">
        <v>284</v>
      </c>
      <c r="DA21" s="17"/>
      <c r="DB21" s="17">
        <v>268.11</v>
      </c>
      <c r="DE21" s="16"/>
      <c r="DF21" s="17"/>
      <c r="DG21" s="17"/>
      <c r="DH21" s="16"/>
      <c r="DI21" s="17"/>
      <c r="DJ21" s="17"/>
      <c r="DK21" s="16"/>
      <c r="DL21" s="17"/>
      <c r="DM21" s="17"/>
      <c r="DN21" s="16"/>
      <c r="DO21" s="17"/>
      <c r="DP21" s="17"/>
      <c r="DQ21" s="16"/>
      <c r="DR21" s="17"/>
      <c r="DS21" s="17"/>
      <c r="DT21" s="16"/>
      <c r="DU21" s="17"/>
      <c r="DV21" s="17"/>
      <c r="DW21" s="16"/>
      <c r="DX21" s="17"/>
      <c r="DY21" s="17"/>
      <c r="DZ21" s="16"/>
      <c r="EA21" s="17"/>
      <c r="EB21" s="17"/>
      <c r="EC21" s="16"/>
      <c r="ED21" s="17"/>
      <c r="EE21" s="17"/>
      <c r="EF21" s="16"/>
      <c r="EG21" s="17"/>
      <c r="EH21" s="17"/>
      <c r="EI21" s="16"/>
      <c r="EJ21" s="17"/>
      <c r="EK21" s="17"/>
      <c r="EL21" s="16"/>
      <c r="EM21" s="17"/>
      <c r="EN21" s="17"/>
      <c r="EO21" s="17"/>
      <c r="EP21" s="17"/>
      <c r="EQ21" s="81"/>
      <c r="ER21" s="17"/>
      <c r="ES21" s="17"/>
      <c r="ET21" s="81"/>
      <c r="EU21" s="17"/>
      <c r="EV21" s="17"/>
      <c r="EW21" s="81" t="s">
        <v>506</v>
      </c>
      <c r="EX21" s="17" t="s">
        <v>496</v>
      </c>
      <c r="EY21" s="17">
        <v>3748.77</v>
      </c>
      <c r="EZ21" s="81" t="s">
        <v>507</v>
      </c>
      <c r="FA21" s="17" t="s">
        <v>503</v>
      </c>
      <c r="FB21" s="17">
        <v>121.35</v>
      </c>
      <c r="FC21" s="81" t="s">
        <v>508</v>
      </c>
      <c r="FD21" s="17" t="s">
        <v>509</v>
      </c>
      <c r="FE21" s="17">
        <v>221.76</v>
      </c>
      <c r="FF21" s="81"/>
      <c r="FG21" s="17"/>
      <c r="FH21" s="17"/>
      <c r="FI21" s="81"/>
      <c r="FJ21" s="17"/>
      <c r="FK21" s="17"/>
      <c r="FL21" s="81"/>
      <c r="FM21" s="17"/>
      <c r="FN21" s="17"/>
      <c r="FO21" s="81"/>
      <c r="FP21" s="17"/>
      <c r="FQ21" s="17"/>
    </row>
    <row r="22" spans="1:173" ht="22.5">
      <c r="A22" s="16"/>
      <c r="B22" s="16" t="s">
        <v>18</v>
      </c>
      <c r="C22" s="17">
        <v>44.8</v>
      </c>
      <c r="D22" s="16" t="s">
        <v>18</v>
      </c>
      <c r="E22" s="17">
        <v>44.8</v>
      </c>
      <c r="F22" s="16" t="s">
        <v>18</v>
      </c>
      <c r="G22" s="17">
        <v>44.8</v>
      </c>
      <c r="H22" s="16" t="s">
        <v>18</v>
      </c>
      <c r="I22" s="17">
        <v>44.8</v>
      </c>
      <c r="J22" s="16" t="s">
        <v>18</v>
      </c>
      <c r="K22" s="17">
        <v>44.8</v>
      </c>
      <c r="L22" s="16" t="s">
        <v>18</v>
      </c>
      <c r="M22" s="17">
        <v>44.8</v>
      </c>
      <c r="N22" s="16" t="s">
        <v>18</v>
      </c>
      <c r="O22" s="17">
        <v>44.8</v>
      </c>
      <c r="P22" s="16" t="s">
        <v>18</v>
      </c>
      <c r="Q22" s="17">
        <v>44.8</v>
      </c>
      <c r="R22" s="16" t="s">
        <v>18</v>
      </c>
      <c r="S22" s="18">
        <f t="shared" si="0"/>
        <v>358.40000000000003</v>
      </c>
      <c r="T22" s="16" t="s">
        <v>52</v>
      </c>
      <c r="U22" s="17"/>
      <c r="V22" s="17">
        <v>447.97</v>
      </c>
      <c r="W22" s="16"/>
      <c r="X22" s="17"/>
      <c r="Y22" s="22"/>
      <c r="Z22" s="16"/>
      <c r="AA22" s="17"/>
      <c r="AB22" s="22"/>
      <c r="AC22" s="16"/>
      <c r="AD22" s="16"/>
      <c r="AE22" s="16"/>
      <c r="AF22" s="16"/>
      <c r="AG22" s="16"/>
      <c r="AH22" s="17"/>
      <c r="AI22" s="17"/>
      <c r="AJ22" s="16" t="s">
        <v>282</v>
      </c>
      <c r="AK22" s="17"/>
      <c r="AL22" s="17">
        <v>44.8</v>
      </c>
      <c r="AM22" s="16" t="s">
        <v>211</v>
      </c>
      <c r="AN22" s="17"/>
      <c r="AO22" s="17">
        <v>134.4</v>
      </c>
      <c r="AP22" s="16"/>
      <c r="AQ22" s="17"/>
      <c r="AR22" s="17"/>
      <c r="AS22" s="16" t="s">
        <v>281</v>
      </c>
      <c r="AT22" s="17"/>
      <c r="AU22" s="17">
        <v>44.8</v>
      </c>
      <c r="AV22" s="16"/>
      <c r="AW22" s="17"/>
      <c r="AX22" s="17"/>
      <c r="AY22" s="16"/>
      <c r="AZ22" s="17"/>
      <c r="BA22" s="17"/>
      <c r="BB22" s="16"/>
      <c r="BC22" s="17"/>
      <c r="BD22" s="17"/>
      <c r="BE22" s="16" t="s">
        <v>211</v>
      </c>
      <c r="BF22" s="17"/>
      <c r="BG22" s="17">
        <v>134.4</v>
      </c>
      <c r="BH22" s="16"/>
      <c r="BI22" s="17"/>
      <c r="BJ22" s="17"/>
      <c r="BK22" s="16" t="s">
        <v>282</v>
      </c>
      <c r="BL22" s="17"/>
      <c r="BM22" s="17">
        <v>44.8</v>
      </c>
      <c r="BN22" s="16"/>
      <c r="BO22" s="17"/>
      <c r="BP22" s="17"/>
      <c r="BQ22" s="17"/>
      <c r="BR22" s="17"/>
      <c r="BS22" s="16" t="s">
        <v>285</v>
      </c>
      <c r="BT22" s="17"/>
      <c r="BU22" s="17">
        <v>241.82</v>
      </c>
      <c r="BV22" s="16"/>
      <c r="BW22" s="17"/>
      <c r="BX22" s="17"/>
      <c r="BY22" s="16"/>
      <c r="BZ22" s="17"/>
      <c r="CA22" s="17"/>
      <c r="CB22" s="16"/>
      <c r="CC22" s="17"/>
      <c r="CD22" s="17"/>
      <c r="CE22" s="16"/>
      <c r="CF22" s="17"/>
      <c r="CG22" s="17"/>
      <c r="CH22" s="16"/>
      <c r="CI22" s="17"/>
      <c r="CJ22" s="17"/>
      <c r="CK22" s="16" t="s">
        <v>285</v>
      </c>
      <c r="CL22" s="17"/>
      <c r="CM22" s="17">
        <v>241.82</v>
      </c>
      <c r="CN22" s="16"/>
      <c r="CO22" s="17"/>
      <c r="CP22" s="17"/>
      <c r="CQ22" s="16"/>
      <c r="CR22" s="17"/>
      <c r="CS22" s="17"/>
      <c r="CT22" s="16" t="s">
        <v>285</v>
      </c>
      <c r="CU22" s="17"/>
      <c r="CV22" s="17">
        <v>241.82</v>
      </c>
      <c r="CW22" s="16"/>
      <c r="CX22" s="17"/>
      <c r="CY22" s="17"/>
      <c r="CZ22" s="16"/>
      <c r="DA22" s="17"/>
      <c r="DB22" s="17"/>
      <c r="DE22" s="16"/>
      <c r="DF22" s="17"/>
      <c r="DG22" s="17"/>
      <c r="DH22" s="16"/>
      <c r="DI22" s="17"/>
      <c r="DJ22" s="17"/>
      <c r="DK22" s="16"/>
      <c r="DL22" s="17"/>
      <c r="DM22" s="17"/>
      <c r="DN22" s="16"/>
      <c r="DO22" s="17"/>
      <c r="DP22" s="17"/>
      <c r="DQ22" s="16"/>
      <c r="DR22" s="17"/>
      <c r="DS22" s="17"/>
      <c r="DT22" s="16"/>
      <c r="DU22" s="17"/>
      <c r="DV22" s="17"/>
      <c r="DW22" s="16"/>
      <c r="DX22" s="17"/>
      <c r="DY22" s="17"/>
      <c r="DZ22" s="16"/>
      <c r="EA22" s="17"/>
      <c r="EB22" s="17"/>
      <c r="EC22" s="16"/>
      <c r="ED22" s="17"/>
      <c r="EE22" s="17"/>
      <c r="EF22" s="16"/>
      <c r="EG22" s="17"/>
      <c r="EH22" s="17"/>
      <c r="EI22" s="16"/>
      <c r="EJ22" s="17"/>
      <c r="EK22" s="17"/>
      <c r="EL22" s="16"/>
      <c r="EM22" s="17"/>
      <c r="EN22" s="17"/>
      <c r="EO22" s="17"/>
      <c r="EP22" s="17"/>
      <c r="EQ22" s="81"/>
      <c r="ER22" s="17"/>
      <c r="ES22" s="17"/>
      <c r="ET22" s="81"/>
      <c r="EU22" s="17"/>
      <c r="EV22" s="17"/>
      <c r="EW22" s="81" t="s">
        <v>510</v>
      </c>
      <c r="EX22" s="17" t="s">
        <v>511</v>
      </c>
      <c r="EY22" s="17">
        <v>2964.96</v>
      </c>
      <c r="EZ22" s="81"/>
      <c r="FA22" s="17"/>
      <c r="FB22" s="17"/>
      <c r="FC22" s="81" t="s">
        <v>512</v>
      </c>
      <c r="FD22" s="17" t="s">
        <v>513</v>
      </c>
      <c r="FE22" s="17">
        <v>7158.36</v>
      </c>
      <c r="FF22" s="81"/>
      <c r="FG22" s="17"/>
      <c r="FH22" s="17"/>
      <c r="FI22" s="81"/>
      <c r="FJ22" s="17"/>
      <c r="FK22" s="17"/>
      <c r="FL22" s="81"/>
      <c r="FM22" s="17"/>
      <c r="FN22" s="17"/>
      <c r="FO22" s="81"/>
      <c r="FP22" s="17"/>
      <c r="FQ22" s="17"/>
    </row>
    <row r="23" spans="1:173" ht="33.75">
      <c r="A23" s="16"/>
      <c r="B23" s="16" t="s">
        <v>18</v>
      </c>
      <c r="C23" s="17">
        <v>447.97</v>
      </c>
      <c r="D23" s="16" t="s">
        <v>18</v>
      </c>
      <c r="E23" s="17">
        <v>447.97</v>
      </c>
      <c r="F23" s="16" t="s">
        <v>18</v>
      </c>
      <c r="G23" s="17">
        <v>447.97</v>
      </c>
      <c r="H23" s="16" t="s">
        <v>18</v>
      </c>
      <c r="I23" s="17">
        <v>447.97</v>
      </c>
      <c r="J23" s="16" t="s">
        <v>18</v>
      </c>
      <c r="K23" s="17">
        <v>447.97</v>
      </c>
      <c r="L23" s="16" t="s">
        <v>18</v>
      </c>
      <c r="M23" s="17">
        <v>447.97</v>
      </c>
      <c r="N23" s="16" t="s">
        <v>18</v>
      </c>
      <c r="O23" s="17">
        <v>447.97</v>
      </c>
      <c r="P23" s="16" t="s">
        <v>18</v>
      </c>
      <c r="Q23" s="17">
        <v>447.97</v>
      </c>
      <c r="R23" s="16" t="s">
        <v>18</v>
      </c>
      <c r="S23" s="18">
        <f t="shared" si="0"/>
        <v>3583.760000000001</v>
      </c>
      <c r="T23" s="16" t="s">
        <v>50</v>
      </c>
      <c r="U23" s="17"/>
      <c r="V23" s="17">
        <v>1254.32</v>
      </c>
      <c r="W23" s="16"/>
      <c r="X23" s="17"/>
      <c r="Y23" s="22"/>
      <c r="Z23" s="16"/>
      <c r="AA23" s="17"/>
      <c r="AB23" s="22"/>
      <c r="AC23" s="16"/>
      <c r="AD23" s="16"/>
      <c r="AE23" s="16"/>
      <c r="AF23" s="16"/>
      <c r="AG23" s="16"/>
      <c r="AH23" s="17"/>
      <c r="AI23" s="17"/>
      <c r="AJ23" s="16" t="s">
        <v>211</v>
      </c>
      <c r="AK23" s="17"/>
      <c r="AL23" s="17">
        <v>134.4</v>
      </c>
      <c r="AM23" s="76" t="s">
        <v>470</v>
      </c>
      <c r="AN23" s="77" t="s">
        <v>471</v>
      </c>
      <c r="AO23" s="77">
        <v>20139.3</v>
      </c>
      <c r="AP23" s="16"/>
      <c r="AQ23" s="17"/>
      <c r="AR23" s="17"/>
      <c r="AS23" s="16" t="s">
        <v>282</v>
      </c>
      <c r="AT23" s="17"/>
      <c r="AU23" s="17">
        <v>44.8</v>
      </c>
      <c r="AV23" s="16"/>
      <c r="AW23" s="17"/>
      <c r="AX23" s="17"/>
      <c r="AY23" s="16"/>
      <c r="AZ23" s="17"/>
      <c r="BA23" s="17"/>
      <c r="BB23" s="16"/>
      <c r="BC23" s="17"/>
      <c r="BD23" s="17"/>
      <c r="BE23" s="16"/>
      <c r="BF23" s="17"/>
      <c r="BG23" s="17"/>
      <c r="BH23" s="16"/>
      <c r="BI23" s="17"/>
      <c r="BJ23" s="17"/>
      <c r="BK23" s="16" t="s">
        <v>211</v>
      </c>
      <c r="BL23" s="17"/>
      <c r="BM23" s="17">
        <v>134.4</v>
      </c>
      <c r="BN23" s="16"/>
      <c r="BO23" s="17"/>
      <c r="BP23" s="17"/>
      <c r="BQ23" s="17"/>
      <c r="BR23" s="17"/>
      <c r="BS23" s="19" t="s">
        <v>178</v>
      </c>
      <c r="BT23" s="21"/>
      <c r="BU23" s="20">
        <v>1599.34</v>
      </c>
      <c r="BV23" s="19" t="s">
        <v>178</v>
      </c>
      <c r="BW23" s="21"/>
      <c r="BX23" s="20">
        <v>1599.34</v>
      </c>
      <c r="BY23" s="19" t="s">
        <v>178</v>
      </c>
      <c r="BZ23" s="21"/>
      <c r="CA23" s="20">
        <v>1599.34</v>
      </c>
      <c r="CB23" s="19" t="s">
        <v>178</v>
      </c>
      <c r="CC23" s="21"/>
      <c r="CD23" s="20">
        <v>1599.34</v>
      </c>
      <c r="CE23" s="19" t="s">
        <v>178</v>
      </c>
      <c r="CF23" s="21"/>
      <c r="CG23" s="20">
        <v>1599.34</v>
      </c>
      <c r="CH23" s="19" t="s">
        <v>178</v>
      </c>
      <c r="CI23" s="21"/>
      <c r="CJ23" s="20">
        <v>1599.34</v>
      </c>
      <c r="CK23" s="19" t="s">
        <v>178</v>
      </c>
      <c r="CL23" s="21"/>
      <c r="CM23" s="20">
        <v>1599.34</v>
      </c>
      <c r="CN23" s="19" t="s">
        <v>178</v>
      </c>
      <c r="CO23" s="21"/>
      <c r="CP23" s="20">
        <v>1599.34</v>
      </c>
      <c r="CQ23" s="19" t="s">
        <v>178</v>
      </c>
      <c r="CR23" s="21"/>
      <c r="CS23" s="20">
        <v>1599.34</v>
      </c>
      <c r="CT23" s="19" t="s">
        <v>178</v>
      </c>
      <c r="CU23" s="21"/>
      <c r="CV23" s="20">
        <v>1599.34</v>
      </c>
      <c r="CW23" s="19" t="s">
        <v>178</v>
      </c>
      <c r="CX23" s="21"/>
      <c r="CY23" s="20">
        <v>1599.34</v>
      </c>
      <c r="CZ23" s="19" t="s">
        <v>178</v>
      </c>
      <c r="DA23" s="21"/>
      <c r="DB23" s="20">
        <v>1599.34</v>
      </c>
      <c r="DE23" s="19" t="s">
        <v>178</v>
      </c>
      <c r="DF23" s="21"/>
      <c r="DG23" s="75">
        <v>1075.18</v>
      </c>
      <c r="DH23" s="19" t="s">
        <v>178</v>
      </c>
      <c r="DI23" s="21"/>
      <c r="DJ23" s="75">
        <v>1075.18</v>
      </c>
      <c r="DK23" s="19" t="s">
        <v>178</v>
      </c>
      <c r="DL23" s="21"/>
      <c r="DM23" s="75">
        <v>1075.18</v>
      </c>
      <c r="DN23" s="19" t="s">
        <v>178</v>
      </c>
      <c r="DO23" s="21"/>
      <c r="DP23" s="75">
        <v>1075.18</v>
      </c>
      <c r="DQ23" s="19" t="s">
        <v>178</v>
      </c>
      <c r="DR23" s="21"/>
      <c r="DS23" s="75">
        <v>1075.18</v>
      </c>
      <c r="DT23" s="19" t="s">
        <v>178</v>
      </c>
      <c r="DU23" s="21"/>
      <c r="DV23" s="75">
        <v>1075.18</v>
      </c>
      <c r="DW23" s="19" t="s">
        <v>178</v>
      </c>
      <c r="DX23" s="21"/>
      <c r="DY23" s="75">
        <v>1075.18</v>
      </c>
      <c r="DZ23" s="19" t="s">
        <v>178</v>
      </c>
      <c r="EA23" s="21"/>
      <c r="EB23" s="75">
        <v>1075.18</v>
      </c>
      <c r="EC23" s="19" t="s">
        <v>178</v>
      </c>
      <c r="ED23" s="21"/>
      <c r="EE23" s="75">
        <v>1075.18</v>
      </c>
      <c r="EF23" s="19" t="s">
        <v>178</v>
      </c>
      <c r="EG23" s="21"/>
      <c r="EH23" s="75">
        <v>1075.18</v>
      </c>
      <c r="EI23" s="19" t="s">
        <v>178</v>
      </c>
      <c r="EJ23" s="21"/>
      <c r="EK23" s="75">
        <v>1075.18</v>
      </c>
      <c r="EL23" s="19" t="s">
        <v>178</v>
      </c>
      <c r="EM23" s="21"/>
      <c r="EN23" s="75">
        <v>1075.18</v>
      </c>
      <c r="EO23" s="20"/>
      <c r="EP23" s="20"/>
      <c r="EQ23" s="81"/>
      <c r="ER23" s="17"/>
      <c r="ES23" s="17"/>
      <c r="ET23" s="81"/>
      <c r="EU23" s="17"/>
      <c r="EV23" s="17"/>
      <c r="EW23" s="81" t="s">
        <v>514</v>
      </c>
      <c r="EX23" s="17" t="s">
        <v>511</v>
      </c>
      <c r="EY23" s="17">
        <v>6676.8</v>
      </c>
      <c r="EZ23" s="81"/>
      <c r="FA23" s="17"/>
      <c r="FB23" s="17"/>
      <c r="FC23" s="81" t="s">
        <v>515</v>
      </c>
      <c r="FD23" s="17" t="s">
        <v>516</v>
      </c>
      <c r="FE23" s="17">
        <v>69426.23</v>
      </c>
      <c r="FF23" s="81"/>
      <c r="FG23" s="17"/>
      <c r="FH23" s="17"/>
      <c r="FI23" s="81"/>
      <c r="FJ23" s="17"/>
      <c r="FK23" s="17"/>
      <c r="FL23" s="81"/>
      <c r="FM23" s="17"/>
      <c r="FN23" s="17"/>
      <c r="FO23" s="81"/>
      <c r="FP23" s="17"/>
      <c r="FQ23" s="17"/>
    </row>
    <row r="24" spans="1:173" ht="24.75" customHeight="1">
      <c r="A24" s="16"/>
      <c r="B24" s="16" t="s">
        <v>18</v>
      </c>
      <c r="C24" s="17">
        <v>1254.32</v>
      </c>
      <c r="D24" s="16" t="s">
        <v>18</v>
      </c>
      <c r="E24" s="17">
        <v>1254.32</v>
      </c>
      <c r="F24" s="16" t="s">
        <v>18</v>
      </c>
      <c r="G24" s="17">
        <v>1254.32</v>
      </c>
      <c r="H24" s="16" t="s">
        <v>18</v>
      </c>
      <c r="I24" s="17">
        <v>1254.32</v>
      </c>
      <c r="J24" s="16" t="s">
        <v>18</v>
      </c>
      <c r="K24" s="17">
        <v>1254.32</v>
      </c>
      <c r="L24" s="16" t="s">
        <v>18</v>
      </c>
      <c r="M24" s="17">
        <v>1254.32</v>
      </c>
      <c r="N24" s="16" t="s">
        <v>18</v>
      </c>
      <c r="O24" s="17">
        <v>1254.32</v>
      </c>
      <c r="P24" s="16" t="s">
        <v>18</v>
      </c>
      <c r="Q24" s="17">
        <v>1254.32</v>
      </c>
      <c r="R24" s="16" t="s">
        <v>18</v>
      </c>
      <c r="S24" s="18">
        <f t="shared" si="0"/>
        <v>10034.56</v>
      </c>
      <c r="T24" s="16" t="s">
        <v>51</v>
      </c>
      <c r="U24" s="17"/>
      <c r="V24" s="17">
        <v>223.09</v>
      </c>
      <c r="W24" s="16"/>
      <c r="X24" s="17"/>
      <c r="Y24" s="22"/>
      <c r="Z24" s="16"/>
      <c r="AA24" s="17"/>
      <c r="AB24" s="22"/>
      <c r="AC24" s="16"/>
      <c r="AD24" s="16"/>
      <c r="AE24" s="16"/>
      <c r="AF24" s="16"/>
      <c r="AG24" s="16"/>
      <c r="AH24" s="17"/>
      <c r="AI24" s="17"/>
      <c r="AJ24" s="16"/>
      <c r="AK24" s="17"/>
      <c r="AL24" s="17"/>
      <c r="AM24" s="16"/>
      <c r="AN24" s="17"/>
      <c r="AO24" s="17"/>
      <c r="AP24" s="16"/>
      <c r="AQ24" s="17"/>
      <c r="AR24" s="17"/>
      <c r="AS24" s="16" t="s">
        <v>211</v>
      </c>
      <c r="AT24" s="17"/>
      <c r="AU24" s="17">
        <v>134.4</v>
      </c>
      <c r="AV24" s="16"/>
      <c r="AW24" s="17"/>
      <c r="AX24" s="17"/>
      <c r="AY24" s="16"/>
      <c r="AZ24" s="17"/>
      <c r="BA24" s="17"/>
      <c r="BB24" s="16"/>
      <c r="BC24" s="17"/>
      <c r="BD24" s="17"/>
      <c r="BE24" s="16"/>
      <c r="BF24" s="17"/>
      <c r="BG24" s="17"/>
      <c r="BH24" s="16"/>
      <c r="BI24" s="17"/>
      <c r="BJ24" s="17"/>
      <c r="BK24" s="16"/>
      <c r="BL24" s="17"/>
      <c r="BM24" s="17"/>
      <c r="BN24" s="16"/>
      <c r="BO24" s="17"/>
      <c r="BP24" s="17"/>
      <c r="BQ24" s="17"/>
      <c r="BR24" s="17"/>
      <c r="BS24" s="16" t="s">
        <v>333</v>
      </c>
      <c r="BT24" s="17"/>
      <c r="BU24" s="17">
        <v>7212.64</v>
      </c>
      <c r="BV24" s="19" t="s">
        <v>277</v>
      </c>
      <c r="BW24" s="19"/>
      <c r="BX24" s="17">
        <v>164.16</v>
      </c>
      <c r="BY24" s="19" t="s">
        <v>277</v>
      </c>
      <c r="BZ24" s="19"/>
      <c r="CA24" s="17">
        <v>164.16</v>
      </c>
      <c r="CB24" s="19" t="s">
        <v>277</v>
      </c>
      <c r="CC24" s="19"/>
      <c r="CD24" s="17">
        <v>164.16</v>
      </c>
      <c r="CE24" s="19" t="s">
        <v>277</v>
      </c>
      <c r="CF24" s="19"/>
      <c r="CG24" s="17">
        <v>164.16</v>
      </c>
      <c r="CH24" s="19" t="s">
        <v>277</v>
      </c>
      <c r="CI24" s="19"/>
      <c r="CJ24" s="17">
        <v>164.16</v>
      </c>
      <c r="CK24" s="19"/>
      <c r="CL24" s="19"/>
      <c r="CM24" s="17"/>
      <c r="CN24" s="19"/>
      <c r="CO24" s="19"/>
      <c r="CP24" s="17"/>
      <c r="CQ24" s="19"/>
      <c r="CR24" s="19"/>
      <c r="CS24" s="17"/>
      <c r="CT24" s="19"/>
      <c r="CU24" s="19"/>
      <c r="CV24" s="17"/>
      <c r="CW24" s="19"/>
      <c r="CX24" s="19"/>
      <c r="CY24" s="17"/>
      <c r="CZ24" s="19"/>
      <c r="DA24" s="19"/>
      <c r="DB24" s="17"/>
      <c r="DE24" s="19"/>
      <c r="DF24" s="19"/>
      <c r="DG24" s="17"/>
      <c r="DH24" s="19"/>
      <c r="DI24" s="19"/>
      <c r="DJ24" s="17"/>
      <c r="DK24" s="19"/>
      <c r="DL24" s="19"/>
      <c r="DM24" s="17"/>
      <c r="DN24" s="19"/>
      <c r="DO24" s="19"/>
      <c r="DP24" s="17"/>
      <c r="DQ24" s="19"/>
      <c r="DR24" s="19"/>
      <c r="DS24" s="17"/>
      <c r="DT24" s="19"/>
      <c r="DU24" s="19"/>
      <c r="DV24" s="17"/>
      <c r="DW24" s="19"/>
      <c r="DX24" s="19"/>
      <c r="DY24" s="17"/>
      <c r="DZ24" s="19"/>
      <c r="EA24" s="19"/>
      <c r="EB24" s="17"/>
      <c r="EC24" s="19"/>
      <c r="ED24" s="19"/>
      <c r="EE24" s="17"/>
      <c r="EF24" s="19"/>
      <c r="EG24" s="19"/>
      <c r="EH24" s="17"/>
      <c r="EI24" s="19"/>
      <c r="EJ24" s="19"/>
      <c r="EK24" s="17"/>
      <c r="EL24" s="19"/>
      <c r="EM24" s="19"/>
      <c r="EN24" s="17"/>
      <c r="EO24" s="17"/>
      <c r="EP24" s="17"/>
      <c r="EQ24" s="19"/>
      <c r="ER24" s="21"/>
      <c r="ES24" s="20"/>
      <c r="ET24" s="19"/>
      <c r="EU24" s="21"/>
      <c r="EV24" s="20"/>
      <c r="EW24" s="19" t="s">
        <v>517</v>
      </c>
      <c r="EX24" s="21" t="s">
        <v>511</v>
      </c>
      <c r="EY24" s="20">
        <v>694.72</v>
      </c>
      <c r="EZ24" s="19"/>
      <c r="FA24" s="21"/>
      <c r="FB24" s="20"/>
      <c r="FC24" s="19" t="s">
        <v>518</v>
      </c>
      <c r="FD24" s="21" t="s">
        <v>519</v>
      </c>
      <c r="FE24" s="20">
        <v>726.2</v>
      </c>
      <c r="FF24" s="19"/>
      <c r="FG24" s="21"/>
      <c r="FH24" s="20"/>
      <c r="FI24" s="19"/>
      <c r="FJ24" s="21"/>
      <c r="FK24" s="20"/>
      <c r="FL24" s="19"/>
      <c r="FM24" s="21"/>
      <c r="FN24" s="20"/>
      <c r="FO24" s="19"/>
      <c r="FP24" s="21"/>
      <c r="FQ24" s="20"/>
    </row>
    <row r="25" spans="1:173" ht="45">
      <c r="A25" s="16"/>
      <c r="B25" s="16" t="s">
        <v>18</v>
      </c>
      <c r="C25" s="17">
        <v>223.99</v>
      </c>
      <c r="D25" s="16" t="s">
        <v>18</v>
      </c>
      <c r="E25" s="17">
        <v>223.99</v>
      </c>
      <c r="F25" s="16" t="s">
        <v>18</v>
      </c>
      <c r="G25" s="17">
        <v>223.99</v>
      </c>
      <c r="H25" s="16" t="s">
        <v>18</v>
      </c>
      <c r="I25" s="17">
        <v>223.99</v>
      </c>
      <c r="J25" s="16" t="s">
        <v>18</v>
      </c>
      <c r="K25" s="17">
        <v>223.99</v>
      </c>
      <c r="L25" s="16" t="s">
        <v>18</v>
      </c>
      <c r="M25" s="17">
        <v>223.99</v>
      </c>
      <c r="N25" s="16" t="s">
        <v>18</v>
      </c>
      <c r="O25" s="17">
        <v>223.99</v>
      </c>
      <c r="P25" s="16" t="s">
        <v>18</v>
      </c>
      <c r="Q25" s="17">
        <v>223.99</v>
      </c>
      <c r="R25" s="16" t="s">
        <v>18</v>
      </c>
      <c r="S25" s="18">
        <f t="shared" si="0"/>
        <v>1791.92</v>
      </c>
      <c r="T25" s="12" t="s">
        <v>3</v>
      </c>
      <c r="U25" s="17"/>
      <c r="V25" s="17">
        <v>7122.72</v>
      </c>
      <c r="W25" s="16"/>
      <c r="X25" s="17"/>
      <c r="Y25" s="22"/>
      <c r="Z25" s="16"/>
      <c r="AA25" s="17"/>
      <c r="AB25" s="22"/>
      <c r="AC25" s="16"/>
      <c r="AD25" s="16"/>
      <c r="AE25" s="16"/>
      <c r="AF25" s="16"/>
      <c r="AG25" s="16"/>
      <c r="AH25" s="17"/>
      <c r="AI25" s="17"/>
      <c r="AJ25" s="16"/>
      <c r="AK25" s="17"/>
      <c r="AL25" s="17"/>
      <c r="AM25" s="16"/>
      <c r="AN25" s="17"/>
      <c r="AO25" s="17"/>
      <c r="AP25" s="16"/>
      <c r="AQ25" s="17"/>
      <c r="AR25" s="17"/>
      <c r="AS25" s="16"/>
      <c r="AT25" s="17"/>
      <c r="AU25" s="17"/>
      <c r="AV25" s="16"/>
      <c r="AW25" s="17"/>
      <c r="AX25" s="17"/>
      <c r="AY25" s="16"/>
      <c r="AZ25" s="17"/>
      <c r="BA25" s="17"/>
      <c r="BB25" s="16"/>
      <c r="BC25" s="17"/>
      <c r="BD25" s="17"/>
      <c r="BE25" s="16"/>
      <c r="BF25" s="17"/>
      <c r="BG25" s="17"/>
      <c r="BH25" s="16"/>
      <c r="BI25" s="17"/>
      <c r="BJ25" s="17"/>
      <c r="BK25" s="16"/>
      <c r="BL25" s="17"/>
      <c r="BM25" s="17"/>
      <c r="BN25" s="16"/>
      <c r="BO25" s="17"/>
      <c r="BP25" s="17"/>
      <c r="BQ25" s="17"/>
      <c r="BR25" s="17"/>
      <c r="BS25" s="16" t="s">
        <v>334</v>
      </c>
      <c r="BT25" s="17"/>
      <c r="BU25" s="17">
        <v>2239.95</v>
      </c>
      <c r="BV25" s="12" t="s">
        <v>275</v>
      </c>
      <c r="BW25" s="17"/>
      <c r="BX25" s="24">
        <v>132.53</v>
      </c>
      <c r="BY25" s="12" t="s">
        <v>275</v>
      </c>
      <c r="BZ25" s="17"/>
      <c r="CA25" s="24">
        <v>132.53</v>
      </c>
      <c r="CB25" s="12" t="s">
        <v>275</v>
      </c>
      <c r="CC25" s="17"/>
      <c r="CD25" s="24">
        <v>132.53</v>
      </c>
      <c r="CE25" s="12" t="s">
        <v>275</v>
      </c>
      <c r="CF25" s="17"/>
      <c r="CG25" s="24">
        <v>132.53</v>
      </c>
      <c r="CH25" s="12" t="s">
        <v>275</v>
      </c>
      <c r="CI25" s="17"/>
      <c r="CJ25" s="24">
        <v>132.53</v>
      </c>
      <c r="CK25" s="12" t="s">
        <v>275</v>
      </c>
      <c r="CL25" s="17"/>
      <c r="CM25" s="24">
        <v>132.53</v>
      </c>
      <c r="CN25" s="12" t="s">
        <v>275</v>
      </c>
      <c r="CO25" s="17"/>
      <c r="CP25" s="24">
        <v>132.53</v>
      </c>
      <c r="CQ25" s="12" t="s">
        <v>275</v>
      </c>
      <c r="CR25" s="17"/>
      <c r="CS25" s="24">
        <v>132.53</v>
      </c>
      <c r="CT25" s="12" t="s">
        <v>275</v>
      </c>
      <c r="CU25" s="17"/>
      <c r="CV25" s="24">
        <v>132.53</v>
      </c>
      <c r="CW25" s="12" t="s">
        <v>275</v>
      </c>
      <c r="CX25" s="17"/>
      <c r="CY25" s="24">
        <v>132.53</v>
      </c>
      <c r="CZ25" s="12" t="s">
        <v>275</v>
      </c>
      <c r="DA25" s="17"/>
      <c r="DB25" s="24">
        <v>132.53</v>
      </c>
      <c r="DE25" s="84" t="s">
        <v>51</v>
      </c>
      <c r="DF25" s="17"/>
      <c r="DG25" s="74">
        <v>134.4</v>
      </c>
      <c r="DH25" s="84" t="s">
        <v>51</v>
      </c>
      <c r="DI25" s="17"/>
      <c r="DJ25" s="74">
        <v>134.4</v>
      </c>
      <c r="DK25" s="84" t="s">
        <v>51</v>
      </c>
      <c r="DL25" s="17"/>
      <c r="DM25" s="74">
        <v>134.4</v>
      </c>
      <c r="DN25" s="84" t="s">
        <v>51</v>
      </c>
      <c r="DO25" s="17"/>
      <c r="DP25" s="74">
        <v>134.4</v>
      </c>
      <c r="DQ25" s="84" t="s">
        <v>51</v>
      </c>
      <c r="DR25" s="17"/>
      <c r="DS25" s="74">
        <v>134.4</v>
      </c>
      <c r="DT25" s="84" t="s">
        <v>51</v>
      </c>
      <c r="DU25" s="17"/>
      <c r="DV25" s="74">
        <v>134.4</v>
      </c>
      <c r="DW25" s="84" t="s">
        <v>51</v>
      </c>
      <c r="DX25" s="17"/>
      <c r="DY25" s="74">
        <v>134.4</v>
      </c>
      <c r="DZ25" s="84" t="s">
        <v>51</v>
      </c>
      <c r="EA25" s="17"/>
      <c r="EB25" s="74">
        <v>134.4</v>
      </c>
      <c r="EC25" s="84" t="s">
        <v>51</v>
      </c>
      <c r="ED25" s="17"/>
      <c r="EE25" s="74">
        <v>134.4</v>
      </c>
      <c r="EF25" s="84" t="s">
        <v>51</v>
      </c>
      <c r="EG25" s="17"/>
      <c r="EH25" s="74">
        <v>134.4</v>
      </c>
      <c r="EI25" s="84" t="s">
        <v>51</v>
      </c>
      <c r="EJ25" s="17"/>
      <c r="EK25" s="74">
        <v>134.4</v>
      </c>
      <c r="EL25" s="84" t="s">
        <v>51</v>
      </c>
      <c r="EM25" s="17"/>
      <c r="EN25" s="74">
        <v>134.4</v>
      </c>
      <c r="EO25" s="24"/>
      <c r="EP25" s="24"/>
      <c r="EQ25" s="19"/>
      <c r="ER25" s="19"/>
      <c r="ES25" s="17"/>
      <c r="ET25" s="19"/>
      <c r="EU25" s="19"/>
      <c r="EV25" s="17"/>
      <c r="EW25" s="19" t="s">
        <v>520</v>
      </c>
      <c r="EX25" s="19" t="s">
        <v>511</v>
      </c>
      <c r="EY25" s="17">
        <v>347.35</v>
      </c>
      <c r="EZ25" s="19"/>
      <c r="FA25" s="19"/>
      <c r="FB25" s="17"/>
      <c r="FC25" s="19" t="s">
        <v>521</v>
      </c>
      <c r="FD25" s="19" t="s">
        <v>522</v>
      </c>
      <c r="FE25" s="17">
        <v>14261.18</v>
      </c>
      <c r="FF25" s="19"/>
      <c r="FG25" s="19"/>
      <c r="FH25" s="17"/>
      <c r="FI25" s="19"/>
      <c r="FJ25" s="19"/>
      <c r="FK25" s="17"/>
      <c r="FL25" s="19"/>
      <c r="FM25" s="19"/>
      <c r="FN25" s="17"/>
      <c r="FO25" s="19"/>
      <c r="FP25" s="19"/>
      <c r="FQ25" s="17"/>
    </row>
    <row r="26" spans="1:173" s="1" customFormat="1" ht="27" customHeight="1">
      <c r="A26" s="12"/>
      <c r="B26" s="16" t="s">
        <v>18</v>
      </c>
      <c r="C26" s="17">
        <v>7122.72</v>
      </c>
      <c r="D26" s="16" t="s">
        <v>18</v>
      </c>
      <c r="E26" s="17">
        <v>7122.72</v>
      </c>
      <c r="F26" s="16" t="s">
        <v>18</v>
      </c>
      <c r="G26" s="17">
        <v>7122.72</v>
      </c>
      <c r="H26" s="16" t="s">
        <v>18</v>
      </c>
      <c r="I26" s="17">
        <v>7122.72</v>
      </c>
      <c r="J26" s="16" t="s">
        <v>18</v>
      </c>
      <c r="K26" s="17">
        <v>7122.72</v>
      </c>
      <c r="L26" s="16" t="s">
        <v>18</v>
      </c>
      <c r="M26" s="17">
        <v>7122.72</v>
      </c>
      <c r="N26" s="16" t="s">
        <v>18</v>
      </c>
      <c r="O26" s="17">
        <v>7122.72</v>
      </c>
      <c r="P26" s="16" t="s">
        <v>18</v>
      </c>
      <c r="Q26" s="17">
        <v>7122.72</v>
      </c>
      <c r="R26" s="16" t="s">
        <v>18</v>
      </c>
      <c r="S26" s="18">
        <f t="shared" si="0"/>
        <v>56981.76</v>
      </c>
      <c r="T26" s="12" t="s">
        <v>5</v>
      </c>
      <c r="U26" s="17"/>
      <c r="V26" s="17">
        <v>3001.4</v>
      </c>
      <c r="W26" s="16"/>
      <c r="X26" s="17"/>
      <c r="Y26" s="22"/>
      <c r="Z26" s="16"/>
      <c r="AA26" s="17"/>
      <c r="AB26" s="22"/>
      <c r="AC26" s="16"/>
      <c r="AD26" s="16"/>
      <c r="AE26" s="16"/>
      <c r="AF26" s="16"/>
      <c r="AG26" s="16"/>
      <c r="AH26" s="17"/>
      <c r="AI26" s="17"/>
      <c r="AJ26" s="16"/>
      <c r="AK26" s="17"/>
      <c r="AL26" s="17"/>
      <c r="AM26" s="16"/>
      <c r="AN26" s="17"/>
      <c r="AO26" s="17"/>
      <c r="AP26" s="16"/>
      <c r="AQ26" s="17"/>
      <c r="AR26" s="17"/>
      <c r="AS26" s="16"/>
      <c r="AT26" s="17"/>
      <c r="AU26" s="17"/>
      <c r="AV26" s="16"/>
      <c r="AW26" s="17"/>
      <c r="AX26" s="17"/>
      <c r="AY26" s="16"/>
      <c r="AZ26" s="17"/>
      <c r="BA26" s="17"/>
      <c r="BB26" s="16"/>
      <c r="BC26" s="17"/>
      <c r="BD26" s="17"/>
      <c r="BE26" s="16"/>
      <c r="BF26" s="17"/>
      <c r="BG26" s="17"/>
      <c r="BH26" s="16"/>
      <c r="BI26" s="17"/>
      <c r="BJ26" s="17"/>
      <c r="BK26" s="16"/>
      <c r="BL26" s="17"/>
      <c r="BM26" s="17"/>
      <c r="BN26" s="16"/>
      <c r="BO26" s="17"/>
      <c r="BP26" s="17"/>
      <c r="BQ26" s="17"/>
      <c r="BR26" s="17"/>
      <c r="BS26" s="16"/>
      <c r="BT26" s="17"/>
      <c r="BU26" s="17"/>
      <c r="BV26" s="16" t="s">
        <v>333</v>
      </c>
      <c r="BW26" s="17"/>
      <c r="BX26" s="17">
        <v>7212.64</v>
      </c>
      <c r="BY26" s="16" t="s">
        <v>333</v>
      </c>
      <c r="BZ26" s="17"/>
      <c r="CA26" s="17">
        <v>7212.64</v>
      </c>
      <c r="CB26" s="16" t="s">
        <v>333</v>
      </c>
      <c r="CC26" s="17"/>
      <c r="CD26" s="17">
        <v>7212.64</v>
      </c>
      <c r="CE26" s="16" t="s">
        <v>333</v>
      </c>
      <c r="CF26" s="17"/>
      <c r="CG26" s="17">
        <v>7212.64</v>
      </c>
      <c r="CH26" s="16" t="s">
        <v>333</v>
      </c>
      <c r="CI26" s="17"/>
      <c r="CJ26" s="17">
        <v>7212.64</v>
      </c>
      <c r="CK26" s="16" t="s">
        <v>333</v>
      </c>
      <c r="CL26" s="17"/>
      <c r="CM26" s="17">
        <v>7212.64</v>
      </c>
      <c r="CN26" s="16" t="s">
        <v>333</v>
      </c>
      <c r="CO26" s="17"/>
      <c r="CP26" s="17">
        <v>7212.64</v>
      </c>
      <c r="CQ26" s="16" t="s">
        <v>333</v>
      </c>
      <c r="CR26" s="17"/>
      <c r="CS26" s="17">
        <v>7212.64</v>
      </c>
      <c r="CT26" s="16" t="s">
        <v>333</v>
      </c>
      <c r="CU26" s="17"/>
      <c r="CV26" s="17">
        <v>7212.64</v>
      </c>
      <c r="CW26" s="16" t="s">
        <v>333</v>
      </c>
      <c r="CX26" s="17"/>
      <c r="CY26" s="17">
        <v>7212.64</v>
      </c>
      <c r="CZ26" s="16" t="s">
        <v>333</v>
      </c>
      <c r="DA26" s="17"/>
      <c r="DB26" s="17">
        <v>7212.64</v>
      </c>
      <c r="DC26" s="10"/>
      <c r="DD26" s="10"/>
      <c r="DE26" s="16" t="s">
        <v>333</v>
      </c>
      <c r="DF26" s="17"/>
      <c r="DG26" s="67">
        <v>8108.62</v>
      </c>
      <c r="DH26" s="84" t="s">
        <v>333</v>
      </c>
      <c r="DI26" s="17"/>
      <c r="DJ26" s="67">
        <v>8108.62</v>
      </c>
      <c r="DK26" s="84" t="s">
        <v>333</v>
      </c>
      <c r="DL26" s="17"/>
      <c r="DM26" s="67">
        <v>8108.62</v>
      </c>
      <c r="DN26" s="84" t="s">
        <v>333</v>
      </c>
      <c r="DO26" s="17"/>
      <c r="DP26" s="67">
        <v>8108.62</v>
      </c>
      <c r="DQ26" s="84" t="s">
        <v>333</v>
      </c>
      <c r="DR26" s="17"/>
      <c r="DS26" s="67">
        <v>8108.62</v>
      </c>
      <c r="DT26" s="84" t="s">
        <v>333</v>
      </c>
      <c r="DU26" s="17"/>
      <c r="DV26" s="67">
        <v>8108.62</v>
      </c>
      <c r="DW26" s="84" t="s">
        <v>333</v>
      </c>
      <c r="DX26" s="17"/>
      <c r="DY26" s="67">
        <v>8108.62</v>
      </c>
      <c r="DZ26" s="84" t="s">
        <v>333</v>
      </c>
      <c r="EA26" s="17"/>
      <c r="EB26" s="67">
        <v>8108.62</v>
      </c>
      <c r="EC26" s="84" t="s">
        <v>333</v>
      </c>
      <c r="ED26" s="17"/>
      <c r="EE26" s="67">
        <v>8108.62</v>
      </c>
      <c r="EF26" s="84" t="s">
        <v>333</v>
      </c>
      <c r="EG26" s="17"/>
      <c r="EH26" s="67">
        <v>8108.62</v>
      </c>
      <c r="EI26" s="84" t="s">
        <v>333</v>
      </c>
      <c r="EJ26" s="17"/>
      <c r="EK26" s="67">
        <v>8108.62</v>
      </c>
      <c r="EL26" s="84" t="s">
        <v>333</v>
      </c>
      <c r="EM26" s="17"/>
      <c r="EN26" s="67">
        <v>8108.62</v>
      </c>
      <c r="EO26" s="17"/>
      <c r="EP26" s="17"/>
      <c r="EQ26" s="80"/>
      <c r="ER26" s="17"/>
      <c r="ES26" s="24"/>
      <c r="ET26" s="80"/>
      <c r="EU26" s="17"/>
      <c r="EV26" s="24"/>
      <c r="EW26" s="81" t="s">
        <v>523</v>
      </c>
      <c r="EX26" s="17" t="s">
        <v>524</v>
      </c>
      <c r="EY26" s="24">
        <v>20339</v>
      </c>
      <c r="EZ26" s="80"/>
      <c r="FA26" s="17"/>
      <c r="FB26" s="24"/>
      <c r="FC26" s="81" t="s">
        <v>525</v>
      </c>
      <c r="FD26" s="17" t="s">
        <v>526</v>
      </c>
      <c r="FE26" s="24">
        <v>1443.49</v>
      </c>
      <c r="FF26" s="80"/>
      <c r="FG26" s="17"/>
      <c r="FH26" s="24"/>
      <c r="FI26" s="80"/>
      <c r="FJ26" s="17"/>
      <c r="FK26" s="24"/>
      <c r="FL26" s="80"/>
      <c r="FM26" s="17"/>
      <c r="FN26" s="24"/>
      <c r="FO26" s="80"/>
      <c r="FP26" s="17"/>
      <c r="FQ26" s="24"/>
    </row>
    <row r="27" spans="1:173" s="1" customFormat="1" ht="19.5" customHeight="1">
      <c r="A27" s="12"/>
      <c r="B27" s="16" t="s">
        <v>18</v>
      </c>
      <c r="C27" s="17">
        <v>134.39</v>
      </c>
      <c r="D27" s="16" t="s">
        <v>18</v>
      </c>
      <c r="E27" s="17">
        <v>134.39</v>
      </c>
      <c r="F27" s="16" t="s">
        <v>18</v>
      </c>
      <c r="G27" s="17">
        <v>134.39</v>
      </c>
      <c r="H27" s="16" t="s">
        <v>18</v>
      </c>
      <c r="I27" s="17">
        <v>134.39</v>
      </c>
      <c r="J27" s="16" t="s">
        <v>18</v>
      </c>
      <c r="K27" s="17">
        <v>134.39</v>
      </c>
      <c r="L27" s="16" t="s">
        <v>18</v>
      </c>
      <c r="M27" s="17">
        <v>134.39</v>
      </c>
      <c r="N27" s="16" t="s">
        <v>18</v>
      </c>
      <c r="O27" s="17">
        <v>134.39</v>
      </c>
      <c r="P27" s="16" t="s">
        <v>18</v>
      </c>
      <c r="Q27" s="17">
        <v>134.39</v>
      </c>
      <c r="R27" s="16" t="s">
        <v>18</v>
      </c>
      <c r="S27" s="18">
        <f t="shared" si="0"/>
        <v>1075.12</v>
      </c>
      <c r="T27" s="25" t="s">
        <v>19</v>
      </c>
      <c r="U27" s="17"/>
      <c r="V27" s="17">
        <v>345.15</v>
      </c>
      <c r="W27" s="25"/>
      <c r="X27" s="17"/>
      <c r="Y27" s="22"/>
      <c r="Z27" s="25"/>
      <c r="AA27" s="17"/>
      <c r="AB27" s="22"/>
      <c r="AC27" s="16"/>
      <c r="AD27" s="16"/>
      <c r="AE27" s="16"/>
      <c r="AF27" s="16"/>
      <c r="AG27" s="25"/>
      <c r="AH27" s="17"/>
      <c r="AI27" s="17"/>
      <c r="AJ27" s="25"/>
      <c r="AK27" s="17"/>
      <c r="AL27" s="17"/>
      <c r="AM27" s="25"/>
      <c r="AN27" s="17"/>
      <c r="AO27" s="17"/>
      <c r="AP27" s="25"/>
      <c r="AQ27" s="17"/>
      <c r="AR27" s="17"/>
      <c r="AS27" s="25"/>
      <c r="AT27" s="17"/>
      <c r="AU27" s="17"/>
      <c r="AV27" s="25"/>
      <c r="AW27" s="17"/>
      <c r="AX27" s="17"/>
      <c r="AY27" s="25"/>
      <c r="AZ27" s="17"/>
      <c r="BA27" s="17"/>
      <c r="BB27" s="25"/>
      <c r="BC27" s="17"/>
      <c r="BD27" s="17"/>
      <c r="BE27" s="25"/>
      <c r="BF27" s="17"/>
      <c r="BG27" s="17"/>
      <c r="BH27" s="25"/>
      <c r="BI27" s="17"/>
      <c r="BJ27" s="17"/>
      <c r="BK27" s="25"/>
      <c r="BL27" s="17"/>
      <c r="BM27" s="17"/>
      <c r="BN27" s="25"/>
      <c r="BO27" s="17"/>
      <c r="BP27" s="17"/>
      <c r="BQ27" s="17"/>
      <c r="BR27" s="17"/>
      <c r="BS27" s="25"/>
      <c r="BT27" s="17"/>
      <c r="BU27" s="17"/>
      <c r="BV27" s="16" t="s">
        <v>334</v>
      </c>
      <c r="BW27" s="17"/>
      <c r="BX27" s="17">
        <v>2239.95</v>
      </c>
      <c r="BY27" s="16" t="s">
        <v>334</v>
      </c>
      <c r="BZ27" s="17"/>
      <c r="CA27" s="17">
        <v>2239.95</v>
      </c>
      <c r="CB27" s="16" t="s">
        <v>334</v>
      </c>
      <c r="CC27" s="17"/>
      <c r="CD27" s="17">
        <v>2239.95</v>
      </c>
      <c r="CE27" s="16" t="s">
        <v>334</v>
      </c>
      <c r="CF27" s="17"/>
      <c r="CG27" s="17">
        <v>2239.95</v>
      </c>
      <c r="CH27" s="16" t="s">
        <v>334</v>
      </c>
      <c r="CI27" s="17"/>
      <c r="CJ27" s="17">
        <v>2239.95</v>
      </c>
      <c r="CK27" s="16" t="s">
        <v>334</v>
      </c>
      <c r="CL27" s="17"/>
      <c r="CM27" s="17">
        <v>2239.95</v>
      </c>
      <c r="CN27" s="16" t="s">
        <v>334</v>
      </c>
      <c r="CO27" s="17"/>
      <c r="CP27" s="17">
        <v>2239.95</v>
      </c>
      <c r="CQ27" s="16" t="s">
        <v>334</v>
      </c>
      <c r="CR27" s="17"/>
      <c r="CS27" s="17">
        <v>2239.95</v>
      </c>
      <c r="CT27" s="16" t="s">
        <v>334</v>
      </c>
      <c r="CU27" s="17"/>
      <c r="CV27" s="17">
        <v>2239.95</v>
      </c>
      <c r="CW27" s="16" t="s">
        <v>334</v>
      </c>
      <c r="CX27" s="17"/>
      <c r="CY27" s="17">
        <v>2239.95</v>
      </c>
      <c r="CZ27" s="16" t="s">
        <v>334</v>
      </c>
      <c r="DA27" s="17"/>
      <c r="DB27" s="17">
        <v>2239.95</v>
      </c>
      <c r="DC27" s="10"/>
      <c r="DD27" s="10"/>
      <c r="DE27" s="16" t="s">
        <v>334</v>
      </c>
      <c r="DF27" s="17"/>
      <c r="DG27" s="67">
        <v>2508.74</v>
      </c>
      <c r="DH27" s="84" t="s">
        <v>334</v>
      </c>
      <c r="DI27" s="17"/>
      <c r="DJ27" s="67">
        <v>2508.74</v>
      </c>
      <c r="DK27" s="84" t="s">
        <v>334</v>
      </c>
      <c r="DL27" s="17"/>
      <c r="DM27" s="67">
        <v>2508.74</v>
      </c>
      <c r="DN27" s="84" t="s">
        <v>334</v>
      </c>
      <c r="DO27" s="17"/>
      <c r="DP27" s="67">
        <v>2508.74</v>
      </c>
      <c r="DQ27" s="84" t="s">
        <v>334</v>
      </c>
      <c r="DR27" s="17"/>
      <c r="DS27" s="67">
        <v>2508.74</v>
      </c>
      <c r="DT27" s="84" t="s">
        <v>334</v>
      </c>
      <c r="DU27" s="17"/>
      <c r="DV27" s="67">
        <v>2508.74</v>
      </c>
      <c r="DW27" s="84" t="s">
        <v>334</v>
      </c>
      <c r="DX27" s="17"/>
      <c r="DY27" s="67">
        <v>2508.74</v>
      </c>
      <c r="DZ27" s="84" t="s">
        <v>334</v>
      </c>
      <c r="EA27" s="17"/>
      <c r="EB27" s="67">
        <v>2508.74</v>
      </c>
      <c r="EC27" s="84" t="s">
        <v>334</v>
      </c>
      <c r="ED27" s="17"/>
      <c r="EE27" s="67">
        <v>2508.74</v>
      </c>
      <c r="EF27" s="84" t="s">
        <v>334</v>
      </c>
      <c r="EG27" s="17"/>
      <c r="EH27" s="67">
        <v>2508.74</v>
      </c>
      <c r="EI27" s="84" t="s">
        <v>334</v>
      </c>
      <c r="EJ27" s="17"/>
      <c r="EK27" s="67">
        <v>2508.74</v>
      </c>
      <c r="EL27" s="84" t="s">
        <v>334</v>
      </c>
      <c r="EM27" s="17"/>
      <c r="EN27" s="67">
        <v>2508.74</v>
      </c>
      <c r="EO27" s="17"/>
      <c r="EP27" s="17"/>
      <c r="EQ27" s="81"/>
      <c r="ER27" s="17"/>
      <c r="ES27" s="17"/>
      <c r="ET27" s="81"/>
      <c r="EU27" s="17"/>
      <c r="EV27" s="17"/>
      <c r="EW27" s="81" t="s">
        <v>527</v>
      </c>
      <c r="EX27" s="17" t="s">
        <v>528</v>
      </c>
      <c r="EY27" s="17">
        <v>121.35</v>
      </c>
      <c r="EZ27" s="81"/>
      <c r="FA27" s="17"/>
      <c r="FB27" s="17"/>
      <c r="FC27" s="81"/>
      <c r="FD27" s="17"/>
      <c r="FE27" s="17"/>
      <c r="FF27" s="81"/>
      <c r="FG27" s="17"/>
      <c r="FH27" s="17"/>
      <c r="FI27" s="81"/>
      <c r="FJ27" s="17"/>
      <c r="FK27" s="17"/>
      <c r="FL27" s="81"/>
      <c r="FM27" s="17"/>
      <c r="FN27" s="17"/>
      <c r="FO27" s="81"/>
      <c r="FP27" s="17"/>
      <c r="FQ27" s="17"/>
    </row>
    <row r="28" spans="1:173" s="1" customFormat="1" ht="12.75">
      <c r="A28" s="12"/>
      <c r="B28" s="16" t="s">
        <v>18</v>
      </c>
      <c r="C28" s="17">
        <v>89.59</v>
      </c>
      <c r="D28" s="16" t="s">
        <v>18</v>
      </c>
      <c r="E28" s="17">
        <v>89.59</v>
      </c>
      <c r="F28" s="16" t="s">
        <v>18</v>
      </c>
      <c r="G28" s="17">
        <v>89.59</v>
      </c>
      <c r="H28" s="16" t="s">
        <v>18</v>
      </c>
      <c r="I28" s="17">
        <v>89.59</v>
      </c>
      <c r="J28" s="16" t="s">
        <v>18</v>
      </c>
      <c r="K28" s="17">
        <v>89.59</v>
      </c>
      <c r="L28" s="16" t="s">
        <v>18</v>
      </c>
      <c r="M28" s="17">
        <v>89.59</v>
      </c>
      <c r="N28" s="16" t="s">
        <v>18</v>
      </c>
      <c r="O28" s="17">
        <v>89.59</v>
      </c>
      <c r="P28" s="16" t="s">
        <v>18</v>
      </c>
      <c r="Q28" s="17">
        <v>89.59</v>
      </c>
      <c r="R28" s="16" t="s">
        <v>18</v>
      </c>
      <c r="S28" s="18">
        <f t="shared" si="0"/>
        <v>716.7200000000001</v>
      </c>
      <c r="T28" s="16" t="s">
        <v>23</v>
      </c>
      <c r="U28" s="17"/>
      <c r="V28" s="17">
        <v>434.87</v>
      </c>
      <c r="W28" s="16"/>
      <c r="X28" s="17"/>
      <c r="Y28" s="22"/>
      <c r="Z28" s="16"/>
      <c r="AA28" s="17"/>
      <c r="AB28" s="22"/>
      <c r="AC28" s="16"/>
      <c r="AD28" s="16"/>
      <c r="AE28" s="16"/>
      <c r="AF28" s="16"/>
      <c r="AG28" s="16"/>
      <c r="AH28" s="17"/>
      <c r="AI28" s="17"/>
      <c r="AJ28" s="16"/>
      <c r="AK28" s="17"/>
      <c r="AL28" s="17"/>
      <c r="AM28" s="16"/>
      <c r="AN28" s="17"/>
      <c r="AO28" s="17"/>
      <c r="AP28" s="16"/>
      <c r="AQ28" s="17"/>
      <c r="AR28" s="17"/>
      <c r="AS28" s="16"/>
      <c r="AT28" s="17"/>
      <c r="AU28" s="17"/>
      <c r="AV28" s="16"/>
      <c r="AW28" s="17"/>
      <c r="AX28" s="17"/>
      <c r="AY28" s="16"/>
      <c r="AZ28" s="17"/>
      <c r="BA28" s="17"/>
      <c r="BB28" s="16"/>
      <c r="BC28" s="17"/>
      <c r="BD28" s="17"/>
      <c r="BE28" s="16"/>
      <c r="BF28" s="17"/>
      <c r="BG28" s="17"/>
      <c r="BH28" s="16"/>
      <c r="BI28" s="17"/>
      <c r="BJ28" s="17"/>
      <c r="BK28" s="16"/>
      <c r="BL28" s="17"/>
      <c r="BM28" s="17"/>
      <c r="BN28" s="16"/>
      <c r="BO28" s="17"/>
      <c r="BP28" s="17"/>
      <c r="BQ28" s="17"/>
      <c r="BR28" s="17"/>
      <c r="BS28" s="16"/>
      <c r="BT28" s="17"/>
      <c r="BU28" s="17"/>
      <c r="BV28" s="16"/>
      <c r="BW28" s="17"/>
      <c r="BX28" s="17"/>
      <c r="BY28" s="16"/>
      <c r="BZ28" s="17"/>
      <c r="CA28" s="17"/>
      <c r="CB28" s="16"/>
      <c r="CC28" s="17"/>
      <c r="CD28" s="17"/>
      <c r="CE28" s="16"/>
      <c r="CF28" s="17"/>
      <c r="CG28" s="17"/>
      <c r="CH28" s="16"/>
      <c r="CI28" s="17"/>
      <c r="CJ28" s="17"/>
      <c r="CK28" s="16"/>
      <c r="CL28" s="17"/>
      <c r="CM28" s="17"/>
      <c r="CN28" s="16"/>
      <c r="CO28" s="17"/>
      <c r="CP28" s="17"/>
      <c r="CQ28" s="16"/>
      <c r="CR28" s="17"/>
      <c r="CS28" s="17"/>
      <c r="CT28" s="16"/>
      <c r="CU28" s="17"/>
      <c r="CV28" s="17"/>
      <c r="CW28" s="16"/>
      <c r="CX28" s="17"/>
      <c r="CY28" s="17"/>
      <c r="CZ28" s="16"/>
      <c r="DA28" s="17"/>
      <c r="DB28" s="17"/>
      <c r="DC28" s="10"/>
      <c r="DD28" s="10"/>
      <c r="DE28" s="16"/>
      <c r="DF28" s="17"/>
      <c r="DG28" s="17"/>
      <c r="DH28" s="16"/>
      <c r="DI28" s="17"/>
      <c r="DJ28" s="17"/>
      <c r="DK28" s="16"/>
      <c r="DL28" s="17"/>
      <c r="DM28" s="17"/>
      <c r="DN28" s="16"/>
      <c r="DO28" s="17"/>
      <c r="DP28" s="17"/>
      <c r="DQ28" s="16"/>
      <c r="DR28" s="17"/>
      <c r="DS28" s="17"/>
      <c r="DT28" s="16"/>
      <c r="DU28" s="17"/>
      <c r="DV28" s="17"/>
      <c r="DW28" s="16"/>
      <c r="DX28" s="17"/>
      <c r="DY28" s="17"/>
      <c r="DZ28" s="16"/>
      <c r="EA28" s="17"/>
      <c r="EB28" s="17"/>
      <c r="EC28" s="16"/>
      <c r="ED28" s="17"/>
      <c r="EE28" s="17"/>
      <c r="EF28" s="16"/>
      <c r="EG28" s="17"/>
      <c r="EH28" s="17"/>
      <c r="EI28" s="16"/>
      <c r="EJ28" s="17"/>
      <c r="EK28" s="17"/>
      <c r="EL28" s="16"/>
      <c r="EM28" s="17"/>
      <c r="EN28" s="17"/>
      <c r="EO28" s="17"/>
      <c r="EP28" s="17"/>
      <c r="EQ28" s="81"/>
      <c r="ER28" s="17"/>
      <c r="ES28" s="17"/>
      <c r="ET28" s="81"/>
      <c r="EU28" s="17"/>
      <c r="EV28" s="17"/>
      <c r="EW28" s="81" t="s">
        <v>529</v>
      </c>
      <c r="EX28" s="17" t="s">
        <v>528</v>
      </c>
      <c r="EY28" s="17">
        <v>7476.05</v>
      </c>
      <c r="EZ28" s="81"/>
      <c r="FA28" s="17"/>
      <c r="FB28" s="17"/>
      <c r="FC28" s="81"/>
      <c r="FD28" s="17"/>
      <c r="FE28" s="17"/>
      <c r="FF28" s="81"/>
      <c r="FG28" s="17"/>
      <c r="FH28" s="17"/>
      <c r="FI28" s="81"/>
      <c r="FJ28" s="17"/>
      <c r="FK28" s="17"/>
      <c r="FL28" s="81"/>
      <c r="FM28" s="17"/>
      <c r="FN28" s="17"/>
      <c r="FO28" s="81"/>
      <c r="FP28" s="17"/>
      <c r="FQ28" s="17"/>
    </row>
    <row r="29" spans="1:173" s="1" customFormat="1" ht="12.75">
      <c r="A29" s="12"/>
      <c r="B29" s="16" t="s">
        <v>18</v>
      </c>
      <c r="C29" s="17">
        <v>3001.4</v>
      </c>
      <c r="D29" s="16" t="s">
        <v>18</v>
      </c>
      <c r="E29" s="17">
        <v>3001.4</v>
      </c>
      <c r="F29" s="16" t="s">
        <v>18</v>
      </c>
      <c r="G29" s="17">
        <v>3001.4</v>
      </c>
      <c r="H29" s="16" t="s">
        <v>18</v>
      </c>
      <c r="I29" s="17">
        <v>3001.4</v>
      </c>
      <c r="J29" s="16" t="s">
        <v>18</v>
      </c>
      <c r="K29" s="17">
        <v>3001.4</v>
      </c>
      <c r="L29" s="16" t="s">
        <v>18</v>
      </c>
      <c r="M29" s="17">
        <v>3001.4</v>
      </c>
      <c r="N29" s="16" t="s">
        <v>18</v>
      </c>
      <c r="O29" s="17">
        <v>3001.4</v>
      </c>
      <c r="P29" s="16" t="s">
        <v>18</v>
      </c>
      <c r="Q29" s="17">
        <v>3001.4</v>
      </c>
      <c r="R29" s="16" t="s">
        <v>18</v>
      </c>
      <c r="S29" s="18">
        <f t="shared" si="0"/>
        <v>24011.200000000004</v>
      </c>
      <c r="T29" s="16" t="s">
        <v>134</v>
      </c>
      <c r="U29" s="17"/>
      <c r="V29" s="17">
        <v>580.28</v>
      </c>
      <c r="W29" s="16"/>
      <c r="X29" s="17"/>
      <c r="Y29" s="22"/>
      <c r="Z29" s="16"/>
      <c r="AA29" s="17"/>
      <c r="AB29" s="22"/>
      <c r="AC29" s="16"/>
      <c r="AD29" s="16"/>
      <c r="AE29" s="16"/>
      <c r="AF29" s="16"/>
      <c r="AG29" s="16"/>
      <c r="AH29" s="17"/>
      <c r="AI29" s="17"/>
      <c r="AJ29" s="16"/>
      <c r="AK29" s="17"/>
      <c r="AL29" s="17"/>
      <c r="AM29" s="16"/>
      <c r="AN29" s="17"/>
      <c r="AO29" s="17"/>
      <c r="AP29" s="16"/>
      <c r="AQ29" s="17"/>
      <c r="AR29" s="17"/>
      <c r="AS29" s="16"/>
      <c r="AT29" s="17"/>
      <c r="AU29" s="17"/>
      <c r="AV29" s="16"/>
      <c r="AW29" s="17"/>
      <c r="AX29" s="17"/>
      <c r="AY29" s="16"/>
      <c r="AZ29" s="17"/>
      <c r="BA29" s="17"/>
      <c r="BB29" s="16"/>
      <c r="BC29" s="17"/>
      <c r="BD29" s="17"/>
      <c r="BE29" s="16"/>
      <c r="BF29" s="17"/>
      <c r="BG29" s="17"/>
      <c r="BH29" s="16"/>
      <c r="BI29" s="17"/>
      <c r="BJ29" s="17"/>
      <c r="BK29" s="16"/>
      <c r="BL29" s="17"/>
      <c r="BM29" s="17"/>
      <c r="BN29" s="16"/>
      <c r="BO29" s="17"/>
      <c r="BP29" s="17"/>
      <c r="BQ29" s="17"/>
      <c r="BR29" s="17"/>
      <c r="BS29" s="16"/>
      <c r="BT29" s="17"/>
      <c r="BU29" s="17"/>
      <c r="BV29" s="16"/>
      <c r="BW29" s="17"/>
      <c r="BX29" s="17"/>
      <c r="BY29" s="16"/>
      <c r="BZ29" s="17"/>
      <c r="CA29" s="17"/>
      <c r="CB29" s="16"/>
      <c r="CC29" s="17"/>
      <c r="CD29" s="17"/>
      <c r="CE29" s="16"/>
      <c r="CF29" s="17"/>
      <c r="CG29" s="17"/>
      <c r="CH29" s="16"/>
      <c r="CI29" s="17"/>
      <c r="CJ29" s="17"/>
      <c r="CK29" s="16"/>
      <c r="CL29" s="17"/>
      <c r="CM29" s="17"/>
      <c r="CN29" s="16"/>
      <c r="CO29" s="17"/>
      <c r="CP29" s="17"/>
      <c r="CQ29" s="16"/>
      <c r="CR29" s="17"/>
      <c r="CS29" s="17"/>
      <c r="CT29" s="16"/>
      <c r="CU29" s="17"/>
      <c r="CV29" s="17"/>
      <c r="CW29" s="16"/>
      <c r="CX29" s="17"/>
      <c r="CY29" s="17"/>
      <c r="CZ29" s="16"/>
      <c r="DA29" s="17"/>
      <c r="DB29" s="17"/>
      <c r="DC29" s="10"/>
      <c r="DD29" s="10"/>
      <c r="DE29" s="16"/>
      <c r="DF29" s="17"/>
      <c r="DG29" s="17"/>
      <c r="DH29" s="16"/>
      <c r="DI29" s="17"/>
      <c r="DJ29" s="17"/>
      <c r="DK29" s="16"/>
      <c r="DL29" s="17"/>
      <c r="DM29" s="17"/>
      <c r="DN29" s="16"/>
      <c r="DO29" s="17"/>
      <c r="DP29" s="17"/>
      <c r="DQ29" s="16"/>
      <c r="DR29" s="17"/>
      <c r="DS29" s="17"/>
      <c r="DT29" s="16"/>
      <c r="DU29" s="17"/>
      <c r="DV29" s="17"/>
      <c r="DW29" s="16"/>
      <c r="DX29" s="17"/>
      <c r="DY29" s="17"/>
      <c r="DZ29" s="16"/>
      <c r="EA29" s="17"/>
      <c r="EB29" s="17"/>
      <c r="EC29" s="16"/>
      <c r="ED29" s="17"/>
      <c r="EE29" s="17"/>
      <c r="EF29" s="16"/>
      <c r="EG29" s="17"/>
      <c r="EH29" s="17"/>
      <c r="EI29" s="16"/>
      <c r="EJ29" s="17"/>
      <c r="EK29" s="17"/>
      <c r="EL29" s="16"/>
      <c r="EM29" s="17"/>
      <c r="EN29" s="17"/>
      <c r="EO29" s="17"/>
      <c r="EP29" s="17"/>
      <c r="EQ29" s="81"/>
      <c r="ER29" s="17"/>
      <c r="ES29" s="17"/>
      <c r="ET29" s="81"/>
      <c r="EU29" s="17"/>
      <c r="EV29" s="17"/>
      <c r="EW29" s="81"/>
      <c r="EX29" s="17"/>
      <c r="EY29" s="17"/>
      <c r="EZ29" s="81"/>
      <c r="FA29" s="17"/>
      <c r="FB29" s="17"/>
      <c r="FC29" s="81"/>
      <c r="FD29" s="17"/>
      <c r="FE29" s="17"/>
      <c r="FF29" s="81"/>
      <c r="FG29" s="17"/>
      <c r="FH29" s="17"/>
      <c r="FI29" s="81"/>
      <c r="FJ29" s="17"/>
      <c r="FK29" s="17"/>
      <c r="FL29" s="81"/>
      <c r="FM29" s="17"/>
      <c r="FN29" s="17"/>
      <c r="FO29" s="81"/>
      <c r="FP29" s="17"/>
      <c r="FQ29" s="17"/>
    </row>
    <row r="30" spans="1:173" s="1" customFormat="1" ht="12.75">
      <c r="A30" s="12"/>
      <c r="B30" s="16" t="s">
        <v>29</v>
      </c>
      <c r="C30" s="17">
        <v>2856.84</v>
      </c>
      <c r="D30" s="16" t="s">
        <v>30</v>
      </c>
      <c r="E30" s="17">
        <v>2793</v>
      </c>
      <c r="F30" s="16" t="s">
        <v>31</v>
      </c>
      <c r="G30" s="17">
        <v>2872.8</v>
      </c>
      <c r="H30" s="16" t="s">
        <v>32</v>
      </c>
      <c r="I30" s="17">
        <v>2824.92</v>
      </c>
      <c r="J30" s="16" t="s">
        <v>29</v>
      </c>
      <c r="K30" s="17">
        <v>2856.84</v>
      </c>
      <c r="L30" s="17" t="s">
        <v>32</v>
      </c>
      <c r="M30" s="17">
        <v>2824.92</v>
      </c>
      <c r="N30" s="17" t="s">
        <v>36</v>
      </c>
      <c r="O30" s="17">
        <v>2904.72</v>
      </c>
      <c r="P30" s="17" t="s">
        <v>39</v>
      </c>
      <c r="Q30" s="17">
        <v>2952.6</v>
      </c>
      <c r="R30" s="16" t="s">
        <v>31</v>
      </c>
      <c r="S30" s="18">
        <f t="shared" si="0"/>
        <v>22886.64</v>
      </c>
      <c r="T30" s="25"/>
      <c r="U30" s="17"/>
      <c r="V30" s="17"/>
      <c r="W30" s="25"/>
      <c r="X30" s="17"/>
      <c r="Y30" s="22"/>
      <c r="Z30" s="25"/>
      <c r="AA30" s="17"/>
      <c r="AB30" s="22"/>
      <c r="AC30" s="16"/>
      <c r="AD30" s="16"/>
      <c r="AE30" s="16"/>
      <c r="AF30" s="16"/>
      <c r="AG30" s="25"/>
      <c r="AH30" s="17"/>
      <c r="AI30" s="17"/>
      <c r="AJ30" s="25"/>
      <c r="AK30" s="17"/>
      <c r="AL30" s="17"/>
      <c r="AM30" s="25"/>
      <c r="AN30" s="17"/>
      <c r="AO30" s="17"/>
      <c r="AP30" s="25"/>
      <c r="AQ30" s="17"/>
      <c r="AR30" s="17"/>
      <c r="AS30" s="25"/>
      <c r="AT30" s="17"/>
      <c r="AU30" s="17"/>
      <c r="AV30" s="25"/>
      <c r="AW30" s="17"/>
      <c r="AX30" s="17"/>
      <c r="AY30" s="25"/>
      <c r="AZ30" s="17"/>
      <c r="BA30" s="17"/>
      <c r="BB30" s="25"/>
      <c r="BC30" s="17"/>
      <c r="BD30" s="17"/>
      <c r="BE30" s="25"/>
      <c r="BF30" s="17"/>
      <c r="BG30" s="17"/>
      <c r="BH30" s="25"/>
      <c r="BI30" s="17"/>
      <c r="BJ30" s="17"/>
      <c r="BK30" s="25"/>
      <c r="BL30" s="17"/>
      <c r="BM30" s="17"/>
      <c r="BN30" s="25"/>
      <c r="BO30" s="17"/>
      <c r="BP30" s="17"/>
      <c r="BQ30" s="17"/>
      <c r="BR30" s="17"/>
      <c r="BS30" s="25"/>
      <c r="BT30" s="17"/>
      <c r="BU30" s="17"/>
      <c r="BV30" s="25"/>
      <c r="BW30" s="17"/>
      <c r="BX30" s="17"/>
      <c r="BY30" s="25"/>
      <c r="BZ30" s="17"/>
      <c r="CA30" s="17"/>
      <c r="CB30" s="25"/>
      <c r="CC30" s="17"/>
      <c r="CD30" s="17"/>
      <c r="CE30" s="25"/>
      <c r="CF30" s="17"/>
      <c r="CG30" s="17"/>
      <c r="CH30" s="25"/>
      <c r="CI30" s="17"/>
      <c r="CJ30" s="17"/>
      <c r="CK30" s="25"/>
      <c r="CL30" s="17"/>
      <c r="CM30" s="17"/>
      <c r="CN30" s="25"/>
      <c r="CO30" s="17"/>
      <c r="CP30" s="17"/>
      <c r="CQ30" s="25"/>
      <c r="CR30" s="17"/>
      <c r="CS30" s="17"/>
      <c r="CT30" s="25"/>
      <c r="CU30" s="17"/>
      <c r="CV30" s="17"/>
      <c r="CW30" s="25"/>
      <c r="CX30" s="17"/>
      <c r="CY30" s="17"/>
      <c r="CZ30" s="25"/>
      <c r="DA30" s="17"/>
      <c r="DB30" s="17"/>
      <c r="DC30" s="10"/>
      <c r="DD30" s="10"/>
      <c r="DE30" s="25"/>
      <c r="DF30" s="17"/>
      <c r="DG30" s="17"/>
      <c r="DH30" s="25"/>
      <c r="DI30" s="17"/>
      <c r="DJ30" s="17"/>
      <c r="DK30" s="25"/>
      <c r="DL30" s="17"/>
      <c r="DM30" s="17"/>
      <c r="DN30" s="25"/>
      <c r="DO30" s="17"/>
      <c r="DP30" s="17"/>
      <c r="DQ30" s="25"/>
      <c r="DR30" s="17"/>
      <c r="DS30" s="17"/>
      <c r="DT30" s="25"/>
      <c r="DU30" s="17"/>
      <c r="DV30" s="17"/>
      <c r="DW30" s="25"/>
      <c r="DX30" s="17"/>
      <c r="DY30" s="17"/>
      <c r="DZ30" s="25"/>
      <c r="EA30" s="17"/>
      <c r="EB30" s="17"/>
      <c r="EC30" s="25"/>
      <c r="ED30" s="17"/>
      <c r="EE30" s="17"/>
      <c r="EF30" s="25"/>
      <c r="EG30" s="17"/>
      <c r="EH30" s="17"/>
      <c r="EI30" s="25"/>
      <c r="EJ30" s="17"/>
      <c r="EK30" s="17"/>
      <c r="EL30" s="25"/>
      <c r="EM30" s="17"/>
      <c r="EN30" s="17"/>
      <c r="EO30" s="17"/>
      <c r="EP30" s="17"/>
      <c r="EQ30" s="81"/>
      <c r="ER30" s="17"/>
      <c r="ES30" s="17"/>
      <c r="ET30" s="81"/>
      <c r="EU30" s="17"/>
      <c r="EV30" s="17"/>
      <c r="EW30" s="81"/>
      <c r="EX30" s="17"/>
      <c r="EY30" s="17"/>
      <c r="EZ30" s="81"/>
      <c r="FA30" s="17"/>
      <c r="FB30" s="17"/>
      <c r="FC30" s="81"/>
      <c r="FD30" s="17"/>
      <c r="FE30" s="17"/>
      <c r="FF30" s="81"/>
      <c r="FG30" s="17"/>
      <c r="FH30" s="17"/>
      <c r="FI30" s="81"/>
      <c r="FJ30" s="17"/>
      <c r="FK30" s="17"/>
      <c r="FL30" s="81"/>
      <c r="FM30" s="17"/>
      <c r="FN30" s="17"/>
      <c r="FO30" s="81"/>
      <c r="FP30" s="17"/>
      <c r="FQ30" s="17"/>
    </row>
    <row r="31" spans="1:173" ht="30" customHeight="1">
      <c r="A31" s="14"/>
      <c r="B31" s="121" t="s">
        <v>7</v>
      </c>
      <c r="C31" s="121"/>
      <c r="D31" s="121" t="s">
        <v>7</v>
      </c>
      <c r="E31" s="121"/>
      <c r="F31" s="121" t="s">
        <v>7</v>
      </c>
      <c r="G31" s="121"/>
      <c r="H31" s="121" t="s">
        <v>7</v>
      </c>
      <c r="I31" s="121"/>
      <c r="J31" s="121" t="s">
        <v>7</v>
      </c>
      <c r="K31" s="121"/>
      <c r="L31" s="121" t="s">
        <v>7</v>
      </c>
      <c r="M31" s="121"/>
      <c r="N31" s="121" t="s">
        <v>7</v>
      </c>
      <c r="O31" s="121"/>
      <c r="P31" s="121" t="s">
        <v>7</v>
      </c>
      <c r="Q31" s="121"/>
      <c r="R31" s="121" t="s">
        <v>7</v>
      </c>
      <c r="S31" s="121"/>
      <c r="T31" s="17"/>
      <c r="U31" s="17"/>
      <c r="V31" s="17"/>
      <c r="W31" s="17"/>
      <c r="X31" s="17"/>
      <c r="Y31" s="22"/>
      <c r="Z31" s="17"/>
      <c r="AA31" s="17"/>
      <c r="AB31" s="22"/>
      <c r="AC31" s="16"/>
      <c r="AD31" s="16"/>
      <c r="AE31" s="16"/>
      <c r="AF31" s="16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25"/>
      <c r="ER31" s="17"/>
      <c r="ES31" s="17"/>
      <c r="ET31" s="25"/>
      <c r="EU31" s="17"/>
      <c r="EV31" s="17"/>
      <c r="EW31" s="25"/>
      <c r="EX31" s="17"/>
      <c r="EY31" s="17"/>
      <c r="EZ31" s="25"/>
      <c r="FA31" s="17"/>
      <c r="FB31" s="17"/>
      <c r="FC31" s="25"/>
      <c r="FD31" s="17"/>
      <c r="FE31" s="17"/>
      <c r="FF31" s="25"/>
      <c r="FG31" s="17"/>
      <c r="FH31" s="17"/>
      <c r="FI31" s="25"/>
      <c r="FJ31" s="17"/>
      <c r="FK31" s="17"/>
      <c r="FL31" s="25"/>
      <c r="FM31" s="17"/>
      <c r="FN31" s="17"/>
      <c r="FO31" s="25"/>
      <c r="FP31" s="17"/>
      <c r="FQ31" s="17"/>
    </row>
    <row r="32" spans="1:173" ht="33.75">
      <c r="A32" s="16"/>
      <c r="B32" s="16"/>
      <c r="C32" s="17"/>
      <c r="D32" s="16" t="s">
        <v>20</v>
      </c>
      <c r="E32" s="17">
        <v>115.05</v>
      </c>
      <c r="F32" s="16"/>
      <c r="G32" s="17"/>
      <c r="H32" s="16"/>
      <c r="I32" s="17"/>
      <c r="J32" s="16" t="s">
        <v>27</v>
      </c>
      <c r="K32" s="17">
        <v>3587.2</v>
      </c>
      <c r="L32" s="17"/>
      <c r="M32" s="17"/>
      <c r="N32" s="17"/>
      <c r="O32" s="17"/>
      <c r="P32" s="17"/>
      <c r="Q32" s="17"/>
      <c r="R32" s="12"/>
      <c r="S32" s="18">
        <f t="shared" si="0"/>
        <v>3702.25</v>
      </c>
      <c r="T32" s="17"/>
      <c r="U32" s="17"/>
      <c r="V32" s="17"/>
      <c r="W32" s="17"/>
      <c r="X32" s="17"/>
      <c r="Y32" s="22"/>
      <c r="Z32" s="17"/>
      <c r="AA32" s="17"/>
      <c r="AB32" s="22"/>
      <c r="AC32" s="16"/>
      <c r="AD32" s="16"/>
      <c r="AE32" s="16"/>
      <c r="AF32" s="16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</row>
    <row r="33" spans="1:173" ht="19.5" customHeight="1">
      <c r="A33" s="16"/>
      <c r="B33" s="16"/>
      <c r="C33" s="17"/>
      <c r="D33" s="16"/>
      <c r="E33" s="17"/>
      <c r="F33" s="16" t="s">
        <v>21</v>
      </c>
      <c r="G33" s="17">
        <v>1729.41</v>
      </c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2"/>
      <c r="S33" s="18">
        <f t="shared" si="0"/>
        <v>1729.41</v>
      </c>
      <c r="T33" s="17"/>
      <c r="U33" s="17"/>
      <c r="V33" s="17"/>
      <c r="W33" s="17"/>
      <c r="X33" s="17"/>
      <c r="Y33" s="22"/>
      <c r="Z33" s="17"/>
      <c r="AA33" s="17"/>
      <c r="AB33" s="22"/>
      <c r="AC33" s="16"/>
      <c r="AD33" s="16"/>
      <c r="AE33" s="16"/>
      <c r="AF33" s="16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</row>
    <row r="34" spans="1:173" ht="12.75">
      <c r="A34" s="16"/>
      <c r="B34" s="16"/>
      <c r="C34" s="17"/>
      <c r="D34" s="16"/>
      <c r="E34" s="17"/>
      <c r="F34" s="16" t="s">
        <v>22</v>
      </c>
      <c r="G34" s="17">
        <v>476.13</v>
      </c>
      <c r="H34" s="16" t="s">
        <v>26</v>
      </c>
      <c r="I34" s="17">
        <v>380.9</v>
      </c>
      <c r="J34" s="16"/>
      <c r="K34" s="16"/>
      <c r="L34" s="16"/>
      <c r="M34" s="16"/>
      <c r="N34" s="16"/>
      <c r="O34" s="16"/>
      <c r="P34" s="16"/>
      <c r="Q34" s="16"/>
      <c r="R34" s="12"/>
      <c r="S34" s="18">
        <f t="shared" si="0"/>
        <v>857.03</v>
      </c>
      <c r="T34" s="121"/>
      <c r="U34" s="121"/>
      <c r="V34" s="8"/>
      <c r="W34" s="121"/>
      <c r="X34" s="121"/>
      <c r="Y34" s="8"/>
      <c r="Z34" s="121"/>
      <c r="AA34" s="121"/>
      <c r="AB34" s="8"/>
      <c r="AC34" s="16"/>
      <c r="AD34" s="16"/>
      <c r="AE34" s="16"/>
      <c r="AF34" s="16"/>
      <c r="AG34" s="121"/>
      <c r="AH34" s="121"/>
      <c r="AI34" s="8"/>
      <c r="AJ34" s="121"/>
      <c r="AK34" s="121"/>
      <c r="AL34" s="8"/>
      <c r="AM34" s="121"/>
      <c r="AN34" s="121"/>
      <c r="AO34" s="8"/>
      <c r="AP34" s="121"/>
      <c r="AQ34" s="121"/>
      <c r="AR34" s="8"/>
      <c r="AS34" s="121"/>
      <c r="AT34" s="121"/>
      <c r="AU34" s="8"/>
      <c r="AV34" s="121"/>
      <c r="AW34" s="121"/>
      <c r="AX34" s="8"/>
      <c r="AY34" s="121"/>
      <c r="AZ34" s="121"/>
      <c r="BA34" s="8"/>
      <c r="BB34" s="121"/>
      <c r="BC34" s="121"/>
      <c r="BD34" s="8"/>
      <c r="BE34" s="121"/>
      <c r="BF34" s="121"/>
      <c r="BG34" s="8"/>
      <c r="BH34" s="121"/>
      <c r="BI34" s="121"/>
      <c r="BJ34" s="8"/>
      <c r="BK34" s="121"/>
      <c r="BL34" s="121"/>
      <c r="BM34" s="8"/>
      <c r="BN34" s="121"/>
      <c r="BO34" s="121"/>
      <c r="BP34" s="8"/>
      <c r="BQ34" s="8"/>
      <c r="BR34" s="8"/>
      <c r="BS34" s="121"/>
      <c r="BT34" s="121"/>
      <c r="BU34" s="8"/>
      <c r="BV34" s="121"/>
      <c r="BW34" s="121"/>
      <c r="BX34" s="8"/>
      <c r="BY34" s="121"/>
      <c r="BZ34" s="121"/>
      <c r="CA34" s="8"/>
      <c r="CB34" s="121"/>
      <c r="CC34" s="121"/>
      <c r="CD34" s="8"/>
      <c r="CE34" s="121"/>
      <c r="CF34" s="121"/>
      <c r="CG34" s="8"/>
      <c r="CH34" s="121"/>
      <c r="CI34" s="121"/>
      <c r="CJ34" s="8"/>
      <c r="CK34" s="121"/>
      <c r="CL34" s="121"/>
      <c r="CM34" s="8"/>
      <c r="CN34" s="121"/>
      <c r="CO34" s="121"/>
      <c r="CP34" s="8"/>
      <c r="CQ34" s="121"/>
      <c r="CR34" s="121"/>
      <c r="CS34" s="8"/>
      <c r="CT34" s="121"/>
      <c r="CU34" s="121"/>
      <c r="CV34" s="8"/>
      <c r="CW34" s="121"/>
      <c r="CX34" s="121"/>
      <c r="CY34" s="8"/>
      <c r="CZ34" s="121"/>
      <c r="DA34" s="121"/>
      <c r="DB34" s="8"/>
      <c r="DE34" s="121"/>
      <c r="DF34" s="121"/>
      <c r="DG34" s="8"/>
      <c r="DH34" s="121"/>
      <c r="DI34" s="121"/>
      <c r="DJ34" s="8"/>
      <c r="DK34" s="121"/>
      <c r="DL34" s="121"/>
      <c r="DM34" s="8"/>
      <c r="DN34" s="121"/>
      <c r="DO34" s="121"/>
      <c r="DP34" s="8"/>
      <c r="DQ34" s="121"/>
      <c r="DR34" s="121"/>
      <c r="DS34" s="8"/>
      <c r="DT34" s="121"/>
      <c r="DU34" s="121"/>
      <c r="DV34" s="8"/>
      <c r="DW34" s="121"/>
      <c r="DX34" s="121"/>
      <c r="DY34" s="8"/>
      <c r="DZ34" s="121"/>
      <c r="EA34" s="121"/>
      <c r="EB34" s="8"/>
      <c r="EC34" s="121"/>
      <c r="ED34" s="121"/>
      <c r="EE34" s="8"/>
      <c r="EF34" s="121"/>
      <c r="EG34" s="121"/>
      <c r="EH34" s="8"/>
      <c r="EI34" s="121"/>
      <c r="EJ34" s="121"/>
      <c r="EK34" s="8"/>
      <c r="EL34" s="121"/>
      <c r="EM34" s="121"/>
      <c r="EN34" s="8"/>
      <c r="EO34" s="8"/>
      <c r="EP34" s="8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</row>
    <row r="35" spans="1:173" ht="32.25" customHeight="1">
      <c r="A35" s="16"/>
      <c r="B35" s="16"/>
      <c r="C35" s="17"/>
      <c r="D35" s="16"/>
      <c r="E35" s="17"/>
      <c r="F35" s="16" t="s">
        <v>24</v>
      </c>
      <c r="G35" s="17">
        <v>289.91</v>
      </c>
      <c r="H35" s="16"/>
      <c r="I35" s="17"/>
      <c r="J35" s="16"/>
      <c r="K35" s="16"/>
      <c r="L35" s="16"/>
      <c r="M35" s="16"/>
      <c r="N35" s="16"/>
      <c r="O35" s="16"/>
      <c r="P35" s="16"/>
      <c r="Q35" s="16"/>
      <c r="R35" s="12"/>
      <c r="S35" s="18">
        <f t="shared" si="0"/>
        <v>289.91</v>
      </c>
      <c r="T35" s="29"/>
      <c r="U35" s="29"/>
      <c r="V35" s="29"/>
      <c r="W35" s="29"/>
      <c r="X35" s="29"/>
      <c r="Y35" s="30"/>
      <c r="Z35" s="29"/>
      <c r="AA35" s="29"/>
      <c r="AB35" s="30"/>
      <c r="AC35" s="16"/>
      <c r="AD35" s="16"/>
      <c r="AE35" s="16"/>
      <c r="AF35" s="16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  <c r="EQ35" s="121"/>
      <c r="ER35" s="121"/>
      <c r="ES35" s="8"/>
      <c r="ET35" s="121"/>
      <c r="EU35" s="121"/>
      <c r="EV35" s="8"/>
      <c r="EW35" s="121"/>
      <c r="EX35" s="121"/>
      <c r="EY35" s="8"/>
      <c r="EZ35" s="121"/>
      <c r="FA35" s="121"/>
      <c r="FB35" s="8"/>
      <c r="FC35" s="121"/>
      <c r="FD35" s="121"/>
      <c r="FE35" s="8"/>
      <c r="FF35" s="121"/>
      <c r="FG35" s="121"/>
      <c r="FH35" s="8"/>
      <c r="FI35" s="121"/>
      <c r="FJ35" s="121"/>
      <c r="FK35" s="8"/>
      <c r="FL35" s="121"/>
      <c r="FM35" s="121"/>
      <c r="FN35" s="8"/>
      <c r="FO35" s="121"/>
      <c r="FP35" s="121"/>
      <c r="FQ35" s="8"/>
    </row>
    <row r="36" spans="1:173" ht="14.25" customHeight="1">
      <c r="A36" s="16"/>
      <c r="B36" s="16"/>
      <c r="C36" s="17"/>
      <c r="D36" s="16"/>
      <c r="E36" s="17"/>
      <c r="F36" s="16" t="s">
        <v>28</v>
      </c>
      <c r="G36" s="17"/>
      <c r="H36" s="16"/>
      <c r="I36" s="17"/>
      <c r="J36" s="16"/>
      <c r="K36" s="16"/>
      <c r="L36" s="16" t="s">
        <v>28</v>
      </c>
      <c r="M36" s="16"/>
      <c r="N36" s="16"/>
      <c r="O36" s="16"/>
      <c r="P36" s="16" t="s">
        <v>28</v>
      </c>
      <c r="Q36" s="16"/>
      <c r="R36" s="12"/>
      <c r="S36" s="18">
        <f t="shared" si="0"/>
        <v>0</v>
      </c>
      <c r="T36" s="29"/>
      <c r="U36" s="29"/>
      <c r="V36" s="29"/>
      <c r="W36" s="29"/>
      <c r="X36" s="29"/>
      <c r="Y36" s="30"/>
      <c r="Z36" s="29"/>
      <c r="AA36" s="29"/>
      <c r="AB36" s="30"/>
      <c r="AC36" s="16"/>
      <c r="AD36" s="16"/>
      <c r="AE36" s="16"/>
      <c r="AF36" s="16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29"/>
      <c r="FI36" s="29"/>
      <c r="FJ36" s="29"/>
      <c r="FK36" s="29"/>
      <c r="FL36" s="29"/>
      <c r="FM36" s="29"/>
      <c r="FN36" s="29"/>
      <c r="FO36" s="29"/>
      <c r="FP36" s="29"/>
      <c r="FQ36" s="29"/>
    </row>
    <row r="37" spans="1:173" ht="22.5">
      <c r="A37" s="16"/>
      <c r="B37" s="16"/>
      <c r="C37" s="17"/>
      <c r="D37" s="16"/>
      <c r="E37" s="16"/>
      <c r="F37" s="16"/>
      <c r="G37" s="17"/>
      <c r="H37" s="16" t="s">
        <v>25</v>
      </c>
      <c r="I37" s="17">
        <v>7213.65</v>
      </c>
      <c r="J37" s="16"/>
      <c r="K37" s="17"/>
      <c r="L37" s="17"/>
      <c r="M37" s="17"/>
      <c r="N37" s="17"/>
      <c r="O37" s="17"/>
      <c r="P37" s="17"/>
      <c r="Q37" s="17"/>
      <c r="R37" s="12"/>
      <c r="S37" s="18">
        <f t="shared" si="0"/>
        <v>7213.65</v>
      </c>
      <c r="T37" s="29"/>
      <c r="U37" s="29"/>
      <c r="V37" s="29"/>
      <c r="W37" s="29"/>
      <c r="X37" s="29"/>
      <c r="Y37" s="30"/>
      <c r="Z37" s="29"/>
      <c r="AA37" s="29"/>
      <c r="AB37" s="30"/>
      <c r="AC37" s="16"/>
      <c r="AD37" s="16"/>
      <c r="AE37" s="16"/>
      <c r="AF37" s="16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  <c r="EE37" s="29"/>
      <c r="EF37" s="29"/>
      <c r="EG37" s="29"/>
      <c r="EH37" s="29"/>
      <c r="EI37" s="29"/>
      <c r="EJ37" s="29"/>
      <c r="EK37" s="29"/>
      <c r="EL37" s="29"/>
      <c r="EM37" s="29"/>
      <c r="EN37" s="29"/>
      <c r="EO37" s="29"/>
      <c r="EP37" s="29"/>
      <c r="EQ37" s="29"/>
      <c r="ER37" s="29"/>
      <c r="ES37" s="29"/>
      <c r="ET37" s="29"/>
      <c r="EU37" s="29"/>
      <c r="EV37" s="29"/>
      <c r="EW37" s="29"/>
      <c r="EX37" s="29"/>
      <c r="EY37" s="29"/>
      <c r="EZ37" s="29"/>
      <c r="FA37" s="29"/>
      <c r="FB37" s="29"/>
      <c r="FC37" s="29"/>
      <c r="FD37" s="29"/>
      <c r="FE37" s="29"/>
      <c r="FF37" s="29"/>
      <c r="FG37" s="29"/>
      <c r="FH37" s="29"/>
      <c r="FI37" s="29"/>
      <c r="FJ37" s="29"/>
      <c r="FK37" s="29"/>
      <c r="FL37" s="29"/>
      <c r="FM37" s="29"/>
      <c r="FN37" s="29"/>
      <c r="FO37" s="29"/>
      <c r="FP37" s="29"/>
      <c r="FQ37" s="29"/>
    </row>
    <row r="38" spans="1:173" ht="12.75">
      <c r="A38" s="16"/>
      <c r="B38" s="16"/>
      <c r="C38" s="17"/>
      <c r="D38" s="16"/>
      <c r="E38" s="16"/>
      <c r="F38" s="16"/>
      <c r="G38" s="17"/>
      <c r="H38" s="31"/>
      <c r="I38" s="31"/>
      <c r="J38" s="16" t="s">
        <v>17</v>
      </c>
      <c r="K38" s="17">
        <v>493.85</v>
      </c>
      <c r="L38" s="17"/>
      <c r="M38" s="17"/>
      <c r="N38" s="17"/>
      <c r="O38" s="17"/>
      <c r="P38" s="17"/>
      <c r="Q38" s="17"/>
      <c r="R38" s="12"/>
      <c r="S38" s="18">
        <f t="shared" si="0"/>
        <v>493.85</v>
      </c>
      <c r="T38" s="29"/>
      <c r="U38" s="29"/>
      <c r="V38" s="29"/>
      <c r="W38" s="29"/>
      <c r="X38" s="29"/>
      <c r="Y38" s="30"/>
      <c r="Z38" s="29"/>
      <c r="AA38" s="29"/>
      <c r="AB38" s="30"/>
      <c r="AC38" s="16"/>
      <c r="AD38" s="16"/>
      <c r="AE38" s="16"/>
      <c r="AF38" s="16"/>
      <c r="AG38" s="29"/>
      <c r="AH38" s="29"/>
      <c r="AI38" s="29"/>
      <c r="AJ38" s="29"/>
      <c r="AK38" s="29"/>
      <c r="AL38" s="29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29"/>
      <c r="ER38" s="29"/>
      <c r="ES38" s="29"/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  <c r="FF38" s="29"/>
      <c r="FG38" s="29"/>
      <c r="FH38" s="29"/>
      <c r="FI38" s="29"/>
      <c r="FJ38" s="29"/>
      <c r="FK38" s="29"/>
      <c r="FL38" s="29"/>
      <c r="FM38" s="29"/>
      <c r="FN38" s="29"/>
      <c r="FO38" s="29"/>
      <c r="FP38" s="29"/>
      <c r="FQ38" s="29"/>
    </row>
    <row r="39" spans="1:173" ht="22.5">
      <c r="A39" s="16"/>
      <c r="B39" s="16"/>
      <c r="C39" s="17"/>
      <c r="D39" s="16"/>
      <c r="E39" s="16"/>
      <c r="F39" s="16"/>
      <c r="G39" s="17"/>
      <c r="H39" s="31"/>
      <c r="I39" s="31"/>
      <c r="J39" s="16"/>
      <c r="K39" s="17"/>
      <c r="L39" s="17"/>
      <c r="M39" s="17"/>
      <c r="N39" s="17" t="s">
        <v>35</v>
      </c>
      <c r="O39" s="17">
        <v>909.69</v>
      </c>
      <c r="P39" s="17"/>
      <c r="Q39" s="17"/>
      <c r="R39" s="12"/>
      <c r="S39" s="18">
        <f t="shared" si="0"/>
        <v>909.69</v>
      </c>
      <c r="T39" s="29"/>
      <c r="U39" s="29"/>
      <c r="V39" s="29"/>
      <c r="W39" s="29"/>
      <c r="X39" s="29"/>
      <c r="Y39" s="30"/>
      <c r="Z39" s="29"/>
      <c r="AA39" s="29"/>
      <c r="AB39" s="30"/>
      <c r="AC39" s="16"/>
      <c r="AD39" s="16"/>
      <c r="AE39" s="16"/>
      <c r="AF39" s="16"/>
      <c r="AG39" s="29"/>
      <c r="AH39" s="29"/>
      <c r="AI39" s="29"/>
      <c r="AJ39" s="29"/>
      <c r="AK39" s="29"/>
      <c r="AL39" s="29"/>
      <c r="AM39" s="32"/>
      <c r="AN39" s="29"/>
      <c r="AO39" s="29"/>
      <c r="AP39" s="32"/>
      <c r="AQ39" s="29"/>
      <c r="AR39" s="29"/>
      <c r="AS39" s="32"/>
      <c r="AT39" s="29"/>
      <c r="AU39" s="29"/>
      <c r="AV39" s="32"/>
      <c r="AW39" s="29"/>
      <c r="AX39" s="29"/>
      <c r="AY39" s="32"/>
      <c r="AZ39" s="29"/>
      <c r="BA39" s="29"/>
      <c r="BB39" s="32"/>
      <c r="BC39" s="29"/>
      <c r="BD39" s="29"/>
      <c r="BE39" s="32"/>
      <c r="BF39" s="29"/>
      <c r="BG39" s="29"/>
      <c r="BH39" s="32"/>
      <c r="BI39" s="29"/>
      <c r="BJ39" s="29"/>
      <c r="BK39" s="32"/>
      <c r="BL39" s="29"/>
      <c r="BM39" s="29"/>
      <c r="BN39" s="32"/>
      <c r="BO39" s="29"/>
      <c r="BP39" s="29"/>
      <c r="BQ39" s="29"/>
      <c r="BR39" s="29"/>
      <c r="BS39" s="32"/>
      <c r="BT39" s="29"/>
      <c r="BU39" s="29"/>
      <c r="BV39" s="32"/>
      <c r="BW39" s="29"/>
      <c r="BX39" s="29"/>
      <c r="BY39" s="32"/>
      <c r="BZ39" s="29"/>
      <c r="CA39" s="29"/>
      <c r="CB39" s="32"/>
      <c r="CC39" s="29"/>
      <c r="CD39" s="29"/>
      <c r="CE39" s="32"/>
      <c r="CF39" s="29"/>
      <c r="CG39" s="29"/>
      <c r="CH39" s="32"/>
      <c r="CI39" s="29"/>
      <c r="CJ39" s="29"/>
      <c r="CK39" s="32"/>
      <c r="CL39" s="29"/>
      <c r="CM39" s="29"/>
      <c r="CN39" s="32"/>
      <c r="CO39" s="29"/>
      <c r="CP39" s="29"/>
      <c r="CQ39" s="32"/>
      <c r="CR39" s="29"/>
      <c r="CS39" s="29"/>
      <c r="CT39" s="32"/>
      <c r="CU39" s="29"/>
      <c r="CV39" s="29"/>
      <c r="CW39" s="32"/>
      <c r="CX39" s="29"/>
      <c r="CY39" s="29"/>
      <c r="CZ39" s="32"/>
      <c r="DA39" s="29"/>
      <c r="DB39" s="29"/>
      <c r="DE39" s="32"/>
      <c r="DF39" s="29"/>
      <c r="DG39" s="29"/>
      <c r="DH39" s="32"/>
      <c r="DI39" s="29"/>
      <c r="DJ39" s="29"/>
      <c r="DK39" s="32"/>
      <c r="DL39" s="29"/>
      <c r="DM39" s="29"/>
      <c r="DN39" s="32"/>
      <c r="DO39" s="29"/>
      <c r="DP39" s="29"/>
      <c r="DQ39" s="32"/>
      <c r="DR39" s="29"/>
      <c r="DS39" s="29"/>
      <c r="DT39" s="32"/>
      <c r="DU39" s="29"/>
      <c r="DV39" s="29"/>
      <c r="DW39" s="32"/>
      <c r="DX39" s="29"/>
      <c r="DY39" s="29"/>
      <c r="DZ39" s="32"/>
      <c r="EA39" s="29"/>
      <c r="EB39" s="29"/>
      <c r="EC39" s="32"/>
      <c r="ED39" s="29"/>
      <c r="EE39" s="29"/>
      <c r="EF39" s="32"/>
      <c r="EG39" s="29"/>
      <c r="EH39" s="29"/>
      <c r="EI39" s="32"/>
      <c r="EJ39" s="29"/>
      <c r="EK39" s="29"/>
      <c r="EL39" s="32"/>
      <c r="EM39" s="29"/>
      <c r="EN39" s="29"/>
      <c r="EO39" s="29"/>
      <c r="EP39" s="29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2"/>
      <c r="FK39" s="32"/>
      <c r="FL39" s="32"/>
      <c r="FM39" s="32"/>
      <c r="FN39" s="32"/>
      <c r="FO39" s="32"/>
      <c r="FP39" s="32"/>
      <c r="FQ39" s="32"/>
    </row>
    <row r="40" spans="1:173" ht="54.75" customHeight="1">
      <c r="A40" s="16"/>
      <c r="B40" s="16"/>
      <c r="C40" s="17"/>
      <c r="D40" s="16"/>
      <c r="E40" s="16"/>
      <c r="F40" s="16"/>
      <c r="G40" s="17"/>
      <c r="H40" s="31"/>
      <c r="I40" s="31"/>
      <c r="J40" s="16"/>
      <c r="K40" s="17"/>
      <c r="L40" s="17"/>
      <c r="M40" s="17"/>
      <c r="N40" s="17"/>
      <c r="O40" s="17"/>
      <c r="P40" s="17" t="s">
        <v>38</v>
      </c>
      <c r="Q40" s="17">
        <v>227.42</v>
      </c>
      <c r="R40" s="12"/>
      <c r="S40" s="18">
        <f t="shared" si="0"/>
        <v>227.42</v>
      </c>
      <c r="T40" s="29"/>
      <c r="U40" s="29"/>
      <c r="V40" s="29"/>
      <c r="W40" s="29"/>
      <c r="X40" s="29"/>
      <c r="Y40" s="30"/>
      <c r="Z40" s="29"/>
      <c r="AA40" s="29"/>
      <c r="AB40" s="30"/>
      <c r="AC40" s="16"/>
      <c r="AD40" s="16"/>
      <c r="AE40" s="16"/>
      <c r="AF40" s="33" t="s">
        <v>278</v>
      </c>
      <c r="AG40" s="29"/>
      <c r="AH40" s="29"/>
      <c r="AI40" s="29"/>
      <c r="AJ40" s="29"/>
      <c r="AK40" s="29"/>
      <c r="AL40" s="29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4" t="s">
        <v>279</v>
      </c>
      <c r="BR40" s="34" t="s">
        <v>280</v>
      </c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4" t="s">
        <v>375</v>
      </c>
      <c r="DD40" s="34" t="s">
        <v>376</v>
      </c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4" t="s">
        <v>462</v>
      </c>
      <c r="EP40" s="34" t="s">
        <v>463</v>
      </c>
      <c r="EQ40" s="32"/>
      <c r="ER40" s="29"/>
      <c r="ES40" s="29"/>
      <c r="ET40" s="32"/>
      <c r="EU40" s="29"/>
      <c r="EV40" s="29"/>
      <c r="EW40" s="32"/>
      <c r="EX40" s="29"/>
      <c r="EY40" s="29"/>
      <c r="EZ40" s="32"/>
      <c r="FA40" s="29"/>
      <c r="FB40" s="29"/>
      <c r="FC40" s="32"/>
      <c r="FD40" s="29"/>
      <c r="FE40" s="29"/>
      <c r="FF40" s="32"/>
      <c r="FG40" s="29"/>
      <c r="FH40" s="29"/>
      <c r="FI40" s="32"/>
      <c r="FJ40" s="29"/>
      <c r="FK40" s="29"/>
      <c r="FL40" s="32"/>
      <c r="FM40" s="29"/>
      <c r="FN40" s="29"/>
      <c r="FO40" s="32"/>
      <c r="FP40" s="29"/>
      <c r="FQ40" s="29"/>
    </row>
    <row r="41" spans="1:173" ht="12.75">
      <c r="A41" s="12" t="s">
        <v>8</v>
      </c>
      <c r="B41" s="12"/>
      <c r="C41" s="35">
        <f>SUM(C7:C8)+C14+SUM(C26:C30)+SUM(C32:C40)</f>
        <v>27002.440000000002</v>
      </c>
      <c r="D41" s="12"/>
      <c r="E41" s="35">
        <f>SUM(E7:E8)+E14+SUM(E26:E30)+SUM(E32:E40)</f>
        <v>27053.649999999998</v>
      </c>
      <c r="F41" s="36"/>
      <c r="G41" s="35">
        <f>SUM(G7:G8)+G14+SUM(G26:G30)+SUM(G32:G40)</f>
        <v>29513.850000000002</v>
      </c>
      <c r="H41" s="36"/>
      <c r="I41" s="35">
        <f>SUM(I7:I8)+I14+SUM(I26:I30)+SUM(I32:I40)</f>
        <v>34565.07</v>
      </c>
      <c r="J41" s="36"/>
      <c r="K41" s="35">
        <f>SUM(K7:K8)+K14+SUM(K26:K30)+SUM(K32:K40)</f>
        <v>31083.49</v>
      </c>
      <c r="L41" s="35"/>
      <c r="M41" s="35">
        <f>SUM(M7:M8)+M14+SUM(M26:M30)+SUM(M32:M40)</f>
        <v>26970.52</v>
      </c>
      <c r="N41" s="35"/>
      <c r="O41" s="35">
        <f>SUM(O7:O8)+O14+SUM(O26:O30)+SUM(O32:O40)</f>
        <v>27960.01</v>
      </c>
      <c r="P41" s="35"/>
      <c r="Q41" s="35">
        <f>SUM(Q7:Q8)+Q14+SUM(Q26:Q30)+SUM(Q32:Q40)</f>
        <v>27325.62</v>
      </c>
      <c r="R41" s="36"/>
      <c r="S41" s="18">
        <f t="shared" si="0"/>
        <v>231474.65</v>
      </c>
      <c r="T41" s="20"/>
      <c r="U41" s="23"/>
      <c r="V41" s="23">
        <f>SUM(V7:V40)</f>
        <v>25413.549999999996</v>
      </c>
      <c r="W41" s="23">
        <f aca="true" t="shared" si="1" ref="W41:AL41">SUM(W7:W40)</f>
        <v>0</v>
      </c>
      <c r="X41" s="23">
        <f t="shared" si="1"/>
        <v>0</v>
      </c>
      <c r="Y41" s="23">
        <f t="shared" si="1"/>
        <v>24257.910000000003</v>
      </c>
      <c r="Z41" s="23">
        <f t="shared" si="1"/>
        <v>0</v>
      </c>
      <c r="AA41" s="23">
        <f t="shared" si="1"/>
        <v>0</v>
      </c>
      <c r="AB41" s="23">
        <f t="shared" si="1"/>
        <v>23492.39</v>
      </c>
      <c r="AC41" s="23">
        <f t="shared" si="1"/>
        <v>0</v>
      </c>
      <c r="AD41" s="23">
        <f t="shared" si="1"/>
        <v>0</v>
      </c>
      <c r="AE41" s="23">
        <f t="shared" si="1"/>
        <v>22548.667500000003</v>
      </c>
      <c r="AF41" s="23">
        <f>AE41+AB41+Y41+V41+S41</f>
        <v>327187.1675</v>
      </c>
      <c r="AG41" s="23">
        <f t="shared" si="1"/>
        <v>0</v>
      </c>
      <c r="AH41" s="23">
        <f t="shared" si="1"/>
        <v>0</v>
      </c>
      <c r="AI41" s="23">
        <f t="shared" si="1"/>
        <v>25323.05285714286</v>
      </c>
      <c r="AJ41" s="23">
        <f t="shared" si="1"/>
        <v>0</v>
      </c>
      <c r="AK41" s="23">
        <f t="shared" si="1"/>
        <v>0</v>
      </c>
      <c r="AL41" s="23">
        <f t="shared" si="1"/>
        <v>40250.56000000002</v>
      </c>
      <c r="AM41" s="20"/>
      <c r="AN41" s="23"/>
      <c r="AO41" s="23">
        <f>SUM(AO7:AO40)</f>
        <v>50968.37</v>
      </c>
      <c r="AP41" s="23">
        <f aca="true" t="shared" si="2" ref="AP41:AU41">SUM(AP7:AP40)</f>
        <v>0</v>
      </c>
      <c r="AQ41" s="23">
        <f t="shared" si="2"/>
        <v>0</v>
      </c>
      <c r="AR41" s="23">
        <f t="shared" si="2"/>
        <v>27020.510000000002</v>
      </c>
      <c r="AS41" s="23">
        <f t="shared" si="2"/>
        <v>0</v>
      </c>
      <c r="AT41" s="23">
        <f t="shared" si="2"/>
        <v>0</v>
      </c>
      <c r="AU41" s="23">
        <f t="shared" si="2"/>
        <v>28382.59</v>
      </c>
      <c r="AV41" s="23"/>
      <c r="AW41" s="23"/>
      <c r="AX41" s="23">
        <f>SUM(AX7:AX40)</f>
        <v>27224.170000000002</v>
      </c>
      <c r="AY41" s="23">
        <f aca="true" t="shared" si="3" ref="AY41:BD41">SUM(AY7:AY40)</f>
        <v>0</v>
      </c>
      <c r="AZ41" s="23">
        <f t="shared" si="3"/>
        <v>0</v>
      </c>
      <c r="BA41" s="23">
        <f t="shared" si="3"/>
        <v>28301.280000000002</v>
      </c>
      <c r="BB41" s="23">
        <f t="shared" si="3"/>
        <v>0</v>
      </c>
      <c r="BC41" s="23">
        <f t="shared" si="3"/>
        <v>0</v>
      </c>
      <c r="BD41" s="23">
        <f t="shared" si="3"/>
        <v>25792.1</v>
      </c>
      <c r="BE41" s="23">
        <f aca="true" t="shared" si="4" ref="BE41:BM41">SUM(BE7:BE40)</f>
        <v>0</v>
      </c>
      <c r="BF41" s="23">
        <f t="shared" si="4"/>
        <v>0</v>
      </c>
      <c r="BG41" s="23">
        <f t="shared" si="4"/>
        <v>33022.479999999996</v>
      </c>
      <c r="BH41" s="23">
        <f t="shared" si="4"/>
        <v>0</v>
      </c>
      <c r="BI41" s="23">
        <f t="shared" si="4"/>
        <v>0</v>
      </c>
      <c r="BJ41" s="23">
        <f t="shared" si="4"/>
        <v>32269.03</v>
      </c>
      <c r="BK41" s="23">
        <f t="shared" si="4"/>
        <v>0</v>
      </c>
      <c r="BL41" s="23">
        <f t="shared" si="4"/>
        <v>0</v>
      </c>
      <c r="BM41" s="23">
        <f t="shared" si="4"/>
        <v>95221.06000000001</v>
      </c>
      <c r="BN41" s="23">
        <f>SUM(BN7:BN40)</f>
        <v>0</v>
      </c>
      <c r="BO41" s="23">
        <f>SUM(BO7:BO40)</f>
        <v>0</v>
      </c>
      <c r="BP41" s="23">
        <f>SUM(BP7:BP40)</f>
        <v>35607.58</v>
      </c>
      <c r="BQ41" s="23">
        <f>BP41+BM41+BJ41+BG41+BD41+BA41+AX41+AU41+AR41+AO41+AL41+AI41</f>
        <v>449382.7828571429</v>
      </c>
      <c r="BR41" s="23">
        <f aca="true" t="shared" si="5" ref="BR41:BR57">BQ41+AF41</f>
        <v>776569.9503571428</v>
      </c>
      <c r="BS41" s="23"/>
      <c r="BT41" s="23"/>
      <c r="BU41" s="23">
        <f>SUM(BU7:BU40)</f>
        <v>117667.30999999998</v>
      </c>
      <c r="BV41" s="23"/>
      <c r="BW41" s="23"/>
      <c r="BX41" s="23">
        <f>SUM(BX7:BX40)</f>
        <v>52612.700000000004</v>
      </c>
      <c r="BY41" s="23"/>
      <c r="BZ41" s="23"/>
      <c r="CA41" s="23">
        <f>SUM(CA7:CA40)</f>
        <v>99656.54799999998</v>
      </c>
      <c r="CB41" s="23"/>
      <c r="CC41" s="23"/>
      <c r="CD41" s="23">
        <f>SUM(CD7:CD40)</f>
        <v>24988.88</v>
      </c>
      <c r="CE41" s="23"/>
      <c r="CF41" s="23"/>
      <c r="CG41" s="23">
        <f>SUM(CG7:CG40)</f>
        <v>30225.03</v>
      </c>
      <c r="CH41" s="23"/>
      <c r="CI41" s="23"/>
      <c r="CJ41" s="23">
        <f>SUM(CJ7:CJ40)</f>
        <v>24438.44</v>
      </c>
      <c r="CK41" s="23"/>
      <c r="CL41" s="23"/>
      <c r="CM41" s="23">
        <f>SUM(CM7:CM40)</f>
        <v>25695.440000000002</v>
      </c>
      <c r="CN41" s="23"/>
      <c r="CO41" s="23"/>
      <c r="CP41" s="23">
        <f>SUM(CP7:CP40)</f>
        <v>25744.530000000002</v>
      </c>
      <c r="CQ41" s="23"/>
      <c r="CR41" s="23"/>
      <c r="CS41" s="23">
        <f>SUM(CS7:CS40)</f>
        <v>26320.51</v>
      </c>
      <c r="CT41" s="23"/>
      <c r="CU41" s="23"/>
      <c r="CV41" s="23">
        <f>SUM(CV7:CV40)</f>
        <v>27716.71</v>
      </c>
      <c r="CW41" s="23"/>
      <c r="CX41" s="23"/>
      <c r="CY41" s="23">
        <f>SUM(CY7:CY40)</f>
        <v>44361.73999999999</v>
      </c>
      <c r="CZ41" s="23"/>
      <c r="DA41" s="23"/>
      <c r="DB41" s="23">
        <f>SUM(DB7:DB40)</f>
        <v>93325.63999999998</v>
      </c>
      <c r="DC41" s="10">
        <f>DB41+CY41+CV41+CS41+CP41+CM41+CJ41+CG41+CD41+CA41+BX41+BU41</f>
        <v>592753.4779999999</v>
      </c>
      <c r="DD41" s="37">
        <f>DC41+BR41</f>
        <v>1369323.4283571427</v>
      </c>
      <c r="DE41" s="23"/>
      <c r="DF41" s="23"/>
      <c r="DG41" s="23">
        <f>SUM(DG7:DG40)</f>
        <v>26131.229999999996</v>
      </c>
      <c r="DH41" s="23"/>
      <c r="DI41" s="23"/>
      <c r="DJ41" s="23">
        <f>SUM(DJ7:DJ40)</f>
        <v>37567.75</v>
      </c>
      <c r="DK41" s="23"/>
      <c r="DL41" s="23"/>
      <c r="DM41" s="23">
        <f>SUM(DM7:DM40)</f>
        <v>33996.479999999996</v>
      </c>
      <c r="DN41" s="23"/>
      <c r="DO41" s="23"/>
      <c r="DP41" s="23">
        <f>SUM(DP7:DP40)</f>
        <v>36308.64</v>
      </c>
      <c r="DQ41" s="23"/>
      <c r="DR41" s="23"/>
      <c r="DS41" s="23">
        <f>SUM(DS7:DS40)</f>
        <v>35602.92</v>
      </c>
      <c r="DT41" s="23"/>
      <c r="DU41" s="23"/>
      <c r="DV41" s="23">
        <f>SUM(DV7:DV40)</f>
        <v>332439.71</v>
      </c>
      <c r="DW41" s="23"/>
      <c r="DX41" s="23"/>
      <c r="DY41" s="23">
        <f>SUM(DY7:DY40)</f>
        <v>26195.809999999998</v>
      </c>
      <c r="DZ41" s="23"/>
      <c r="EA41" s="23"/>
      <c r="EB41" s="23">
        <f>SUM(EB7:EB40)</f>
        <v>26003.4</v>
      </c>
      <c r="EC41" s="23"/>
      <c r="ED41" s="23"/>
      <c r="EE41" s="23">
        <f>SUM(EE7:EE40)</f>
        <v>30424.059999999998</v>
      </c>
      <c r="EF41" s="23"/>
      <c r="EG41" s="23"/>
      <c r="EH41" s="23">
        <f>SUM(EH7:EH40)</f>
        <v>48593.71</v>
      </c>
      <c r="EI41" s="23"/>
      <c r="EJ41" s="23"/>
      <c r="EK41" s="23">
        <f>SUM(EK7:EK40)</f>
        <v>41959.509999999995</v>
      </c>
      <c r="EL41" s="23"/>
      <c r="EM41" s="23"/>
      <c r="EN41" s="23">
        <f>SUM(EN7:EN40)</f>
        <v>36025.07</v>
      </c>
      <c r="EO41" s="23">
        <f>SUM(EO7:EO40)</f>
        <v>0</v>
      </c>
      <c r="EP41" s="23">
        <f>SUM(EP7:EP40)</f>
        <v>0</v>
      </c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2"/>
      <c r="FK41" s="32"/>
      <c r="FL41" s="32"/>
      <c r="FM41" s="32"/>
      <c r="FN41" s="32"/>
      <c r="FO41" s="32"/>
      <c r="FP41" s="32"/>
      <c r="FQ41" s="32"/>
    </row>
    <row r="42" spans="1:173" s="2" customFormat="1" ht="28.5" customHeight="1">
      <c r="A42" s="38" t="s">
        <v>66</v>
      </c>
      <c r="B42" s="39" t="s">
        <v>53</v>
      </c>
      <c r="C42" s="40"/>
      <c r="D42" s="40"/>
      <c r="E42" s="40"/>
      <c r="F42" s="41"/>
      <c r="G42" s="40"/>
      <c r="H42" s="40"/>
      <c r="I42" s="40"/>
      <c r="J42" s="39"/>
      <c r="K42" s="40"/>
      <c r="L42" s="40"/>
      <c r="M42" s="40"/>
      <c r="N42" s="39"/>
      <c r="O42" s="40"/>
      <c r="P42" s="40"/>
      <c r="Q42" s="40"/>
      <c r="R42" s="39" t="s">
        <v>54</v>
      </c>
      <c r="S42" s="40"/>
      <c r="T42" s="23"/>
      <c r="U42" s="23"/>
      <c r="V42" s="23"/>
      <c r="W42" s="23"/>
      <c r="X42" s="23"/>
      <c r="Y42" s="42"/>
      <c r="Z42" s="23"/>
      <c r="AA42" s="23"/>
      <c r="AB42" s="42"/>
      <c r="AC42" s="39"/>
      <c r="AD42" s="39"/>
      <c r="AE42" s="39"/>
      <c r="AF42" s="23">
        <f aca="true" t="shared" si="6" ref="AF42:AF57">AE42+AB42+Y42+V42+S42</f>
        <v>0</v>
      </c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>
        <f aca="true" t="shared" si="7" ref="BQ42:BQ57">BP42+BM42+BJ42+BG42+BD42+BA42+AX42+AU42+AR42+AO42+AL42+AI42</f>
        <v>0</v>
      </c>
      <c r="BR42" s="23">
        <f t="shared" si="5"/>
        <v>0</v>
      </c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10">
        <f aca="true" t="shared" si="8" ref="DC42:DC57">DB42+CY42+CV42+CS42+CP42+CM42+CJ42+CG42+CD42+CA42+BX42+BU42</f>
        <v>0</v>
      </c>
      <c r="DD42" s="37">
        <f aca="true" t="shared" si="9" ref="DD42:DD57">DC42+BR42</f>
        <v>0</v>
      </c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34"/>
      <c r="EP42" s="34"/>
      <c r="EQ42" s="23"/>
      <c r="ER42" s="23"/>
      <c r="ES42" s="23">
        <f>SUM(ES7:ES41)</f>
        <v>27818.019999999993</v>
      </c>
      <c r="ET42" s="23"/>
      <c r="EU42" s="23"/>
      <c r="EV42" s="23">
        <f>SUM(EV7:EV41)</f>
        <v>27635.739999999994</v>
      </c>
      <c r="EW42" s="23"/>
      <c r="EX42" s="23"/>
      <c r="EY42" s="23">
        <f>SUM(EY7:EY41)</f>
        <v>84712.84999999999</v>
      </c>
      <c r="EZ42" s="23"/>
      <c r="FA42" s="23"/>
      <c r="FB42" s="23">
        <f>SUM(FB7:FB41)</f>
        <v>36525.27999999999</v>
      </c>
      <c r="FC42" s="23"/>
      <c r="FD42" s="23"/>
      <c r="FE42" s="23">
        <f>SUM(FE7:FE41)</f>
        <v>121961.99999999999</v>
      </c>
      <c r="FF42" s="23"/>
      <c r="FG42" s="23"/>
      <c r="FH42" s="23">
        <f>SUM(FH7:FH41)</f>
        <v>27635.739999999994</v>
      </c>
      <c r="FI42" s="23"/>
      <c r="FJ42" s="23"/>
      <c r="FK42" s="23">
        <f>SUM(FK7:FK41)</f>
        <v>28024.689999999995</v>
      </c>
      <c r="FL42" s="23"/>
      <c r="FM42" s="23"/>
      <c r="FN42" s="23">
        <f>SUM(FN7:FN41)</f>
        <v>27635.739999999994</v>
      </c>
      <c r="FO42" s="23"/>
      <c r="FP42" s="23"/>
      <c r="FQ42" s="23">
        <f>SUM(FQ7:FQ41)</f>
        <v>27635.739999999994</v>
      </c>
    </row>
    <row r="43" spans="1:173" s="3" customFormat="1" ht="21">
      <c r="A43" s="43" t="s">
        <v>55</v>
      </c>
      <c r="B43" s="12"/>
      <c r="C43" s="18">
        <f>C41-C30</f>
        <v>24145.600000000002</v>
      </c>
      <c r="D43" s="18"/>
      <c r="E43" s="18">
        <f aca="true" t="shared" si="10" ref="E43:Q43">E41-E30</f>
        <v>24260.649999999998</v>
      </c>
      <c r="F43" s="18"/>
      <c r="G43" s="18">
        <f t="shared" si="10"/>
        <v>26641.050000000003</v>
      </c>
      <c r="H43" s="18"/>
      <c r="I43" s="18">
        <f t="shared" si="10"/>
        <v>31740.15</v>
      </c>
      <c r="J43" s="18"/>
      <c r="K43" s="18">
        <f t="shared" si="10"/>
        <v>28226.65</v>
      </c>
      <c r="L43" s="18"/>
      <c r="M43" s="18">
        <f t="shared" si="10"/>
        <v>24145.6</v>
      </c>
      <c r="N43" s="18"/>
      <c r="O43" s="18">
        <f t="shared" si="10"/>
        <v>25055.289999999997</v>
      </c>
      <c r="P43" s="18"/>
      <c r="Q43" s="18">
        <f t="shared" si="10"/>
        <v>24373.02</v>
      </c>
      <c r="R43" s="18"/>
      <c r="S43" s="18">
        <f>C43+E43+G43+I43+K43+M43+O43+Q43</f>
        <v>208588.01</v>
      </c>
      <c r="T43" s="23"/>
      <c r="U43" s="23"/>
      <c r="V43" s="23">
        <f>V41</f>
        <v>25413.549999999996</v>
      </c>
      <c r="W43" s="23">
        <f aca="true" t="shared" si="11" ref="W43:AL43">W41</f>
        <v>0</v>
      </c>
      <c r="X43" s="23">
        <f t="shared" si="11"/>
        <v>0</v>
      </c>
      <c r="Y43" s="23">
        <f t="shared" si="11"/>
        <v>24257.910000000003</v>
      </c>
      <c r="Z43" s="23">
        <f t="shared" si="11"/>
        <v>0</v>
      </c>
      <c r="AA43" s="23">
        <f t="shared" si="11"/>
        <v>0</v>
      </c>
      <c r="AB43" s="23">
        <f t="shared" si="11"/>
        <v>23492.39</v>
      </c>
      <c r="AC43" s="23">
        <f t="shared" si="11"/>
        <v>0</v>
      </c>
      <c r="AD43" s="23">
        <f t="shared" si="11"/>
        <v>0</v>
      </c>
      <c r="AE43" s="23">
        <f t="shared" si="11"/>
        <v>22548.667500000003</v>
      </c>
      <c r="AF43" s="23">
        <f t="shared" si="6"/>
        <v>304300.52749999997</v>
      </c>
      <c r="AG43" s="23">
        <f t="shared" si="11"/>
        <v>0</v>
      </c>
      <c r="AH43" s="23">
        <f t="shared" si="11"/>
        <v>0</v>
      </c>
      <c r="AI43" s="23">
        <f t="shared" si="11"/>
        <v>25323.05285714286</v>
      </c>
      <c r="AJ43" s="23">
        <f t="shared" si="11"/>
        <v>0</v>
      </c>
      <c r="AK43" s="23">
        <f t="shared" si="11"/>
        <v>0</v>
      </c>
      <c r="AL43" s="23">
        <f t="shared" si="11"/>
        <v>40250.56000000002</v>
      </c>
      <c r="AM43" s="23"/>
      <c r="AN43" s="23"/>
      <c r="AO43" s="23">
        <f>AO41</f>
        <v>50968.37</v>
      </c>
      <c r="AP43" s="23">
        <f aca="true" t="shared" si="12" ref="AP43:AU43">AP41</f>
        <v>0</v>
      </c>
      <c r="AQ43" s="23">
        <f t="shared" si="12"/>
        <v>0</v>
      </c>
      <c r="AR43" s="23">
        <f t="shared" si="12"/>
        <v>27020.510000000002</v>
      </c>
      <c r="AS43" s="23">
        <f t="shared" si="12"/>
        <v>0</v>
      </c>
      <c r="AT43" s="23">
        <f t="shared" si="12"/>
        <v>0</v>
      </c>
      <c r="AU43" s="23">
        <f t="shared" si="12"/>
        <v>28382.59</v>
      </c>
      <c r="AV43" s="23"/>
      <c r="AW43" s="23"/>
      <c r="AX43" s="23">
        <f>AX41</f>
        <v>27224.170000000002</v>
      </c>
      <c r="AY43" s="23">
        <f aca="true" t="shared" si="13" ref="AY43:BD43">AY41</f>
        <v>0</v>
      </c>
      <c r="AZ43" s="23">
        <f t="shared" si="13"/>
        <v>0</v>
      </c>
      <c r="BA43" s="23">
        <f t="shared" si="13"/>
        <v>28301.280000000002</v>
      </c>
      <c r="BB43" s="23">
        <f t="shared" si="13"/>
        <v>0</v>
      </c>
      <c r="BC43" s="23">
        <f t="shared" si="13"/>
        <v>0</v>
      </c>
      <c r="BD43" s="23">
        <f t="shared" si="13"/>
        <v>25792.1</v>
      </c>
      <c r="BE43" s="23">
        <f aca="true" t="shared" si="14" ref="BE43:BM43">BE41</f>
        <v>0</v>
      </c>
      <c r="BF43" s="23">
        <f t="shared" si="14"/>
        <v>0</v>
      </c>
      <c r="BG43" s="23">
        <f t="shared" si="14"/>
        <v>33022.479999999996</v>
      </c>
      <c r="BH43" s="23">
        <f t="shared" si="14"/>
        <v>0</v>
      </c>
      <c r="BI43" s="23">
        <f t="shared" si="14"/>
        <v>0</v>
      </c>
      <c r="BJ43" s="23">
        <f t="shared" si="14"/>
        <v>32269.03</v>
      </c>
      <c r="BK43" s="23">
        <f t="shared" si="14"/>
        <v>0</v>
      </c>
      <c r="BL43" s="23">
        <f t="shared" si="14"/>
        <v>0</v>
      </c>
      <c r="BM43" s="23">
        <f t="shared" si="14"/>
        <v>95221.06000000001</v>
      </c>
      <c r="BN43" s="23">
        <f>BN41</f>
        <v>0</v>
      </c>
      <c r="BO43" s="23">
        <f>BO41</f>
        <v>0</v>
      </c>
      <c r="BP43" s="23">
        <f>BP41</f>
        <v>35607.58</v>
      </c>
      <c r="BQ43" s="23">
        <f t="shared" si="7"/>
        <v>449382.7828571429</v>
      </c>
      <c r="BR43" s="23">
        <f t="shared" si="5"/>
        <v>753683.3103571429</v>
      </c>
      <c r="BS43" s="23"/>
      <c r="BT43" s="23"/>
      <c r="BU43" s="23">
        <f>BU41</f>
        <v>117667.30999999998</v>
      </c>
      <c r="BV43" s="23"/>
      <c r="BW43" s="23"/>
      <c r="BX43" s="23">
        <f>BX41</f>
        <v>52612.700000000004</v>
      </c>
      <c r="BY43" s="23"/>
      <c r="BZ43" s="23"/>
      <c r="CA43" s="23">
        <f>CA41</f>
        <v>99656.54799999998</v>
      </c>
      <c r="CB43" s="23"/>
      <c r="CC43" s="23"/>
      <c r="CD43" s="23">
        <f>CD41</f>
        <v>24988.88</v>
      </c>
      <c r="CE43" s="23"/>
      <c r="CF43" s="23"/>
      <c r="CG43" s="23">
        <f>CG41</f>
        <v>30225.03</v>
      </c>
      <c r="CH43" s="23"/>
      <c r="CI43" s="23"/>
      <c r="CJ43" s="23">
        <f>CJ41</f>
        <v>24438.44</v>
      </c>
      <c r="CK43" s="23"/>
      <c r="CL43" s="23"/>
      <c r="CM43" s="23">
        <f>CM41</f>
        <v>25695.440000000002</v>
      </c>
      <c r="CN43" s="23"/>
      <c r="CO43" s="23"/>
      <c r="CP43" s="23">
        <f>CP41</f>
        <v>25744.530000000002</v>
      </c>
      <c r="CQ43" s="23"/>
      <c r="CR43" s="23"/>
      <c r="CS43" s="23">
        <f>CS41</f>
        <v>26320.51</v>
      </c>
      <c r="CT43" s="23"/>
      <c r="CU43" s="23"/>
      <c r="CV43" s="23">
        <f>CV41</f>
        <v>27716.71</v>
      </c>
      <c r="CW43" s="23"/>
      <c r="CX43" s="23"/>
      <c r="CY43" s="23">
        <f>CY41</f>
        <v>44361.73999999999</v>
      </c>
      <c r="CZ43" s="23"/>
      <c r="DA43" s="23"/>
      <c r="DB43" s="23">
        <f>DB41</f>
        <v>93325.63999999998</v>
      </c>
      <c r="DC43" s="10">
        <f t="shared" si="8"/>
        <v>592753.4779999999</v>
      </c>
      <c r="DD43" s="37">
        <f t="shared" si="9"/>
        <v>1346436.7883571428</v>
      </c>
      <c r="DE43" s="23"/>
      <c r="DF43" s="23"/>
      <c r="DG43" s="23">
        <f>DG41</f>
        <v>26131.229999999996</v>
      </c>
      <c r="DH43" s="23"/>
      <c r="DI43" s="23"/>
      <c r="DJ43" s="23">
        <f>DJ41</f>
        <v>37567.75</v>
      </c>
      <c r="DK43" s="23"/>
      <c r="DL43" s="23"/>
      <c r="DM43" s="23">
        <f>DM41</f>
        <v>33996.479999999996</v>
      </c>
      <c r="DN43" s="23"/>
      <c r="DO43" s="23"/>
      <c r="DP43" s="23">
        <f>DP41</f>
        <v>36308.64</v>
      </c>
      <c r="DQ43" s="23"/>
      <c r="DR43" s="23"/>
      <c r="DS43" s="23">
        <f>DS41</f>
        <v>35602.92</v>
      </c>
      <c r="DT43" s="23"/>
      <c r="DU43" s="23"/>
      <c r="DV43" s="23">
        <f>DV41</f>
        <v>332439.71</v>
      </c>
      <c r="DW43" s="23"/>
      <c r="DX43" s="23"/>
      <c r="DY43" s="23">
        <f>DY41</f>
        <v>26195.809999999998</v>
      </c>
      <c r="DZ43" s="23"/>
      <c r="EA43" s="23"/>
      <c r="EB43" s="23">
        <f>EB41</f>
        <v>26003.4</v>
      </c>
      <c r="EC43" s="23"/>
      <c r="ED43" s="23"/>
      <c r="EE43" s="23">
        <f>EE41</f>
        <v>30424.059999999998</v>
      </c>
      <c r="EF43" s="23"/>
      <c r="EG43" s="23"/>
      <c r="EH43" s="23">
        <f>EH41</f>
        <v>48593.71</v>
      </c>
      <c r="EI43" s="23"/>
      <c r="EJ43" s="23"/>
      <c r="EK43" s="23">
        <f>EK41</f>
        <v>41959.509999999995</v>
      </c>
      <c r="EL43" s="23"/>
      <c r="EM43" s="23"/>
      <c r="EN43" s="23">
        <f>EN41</f>
        <v>36025.07</v>
      </c>
      <c r="EO43" s="23">
        <f>SUM(DG43:EN43)</f>
        <v>711248.2899999999</v>
      </c>
      <c r="EP43" s="23">
        <f>EP41</f>
        <v>0</v>
      </c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</row>
    <row r="44" spans="1:173" s="97" customFormat="1" ht="12.75">
      <c r="A44" s="89" t="s">
        <v>56</v>
      </c>
      <c r="B44" s="71"/>
      <c r="C44" s="90">
        <v>33701.95</v>
      </c>
      <c r="D44" s="90"/>
      <c r="E44" s="90">
        <v>33701.95</v>
      </c>
      <c r="F44" s="90"/>
      <c r="G44" s="90">
        <v>33701.95</v>
      </c>
      <c r="H44" s="90"/>
      <c r="I44" s="90">
        <v>33701.95</v>
      </c>
      <c r="J44" s="91"/>
      <c r="K44" s="90">
        <v>33560.02</v>
      </c>
      <c r="L44" s="90"/>
      <c r="M44" s="90">
        <v>33347.13</v>
      </c>
      <c r="N44" s="91"/>
      <c r="O44" s="90">
        <v>33347.13</v>
      </c>
      <c r="P44" s="90"/>
      <c r="Q44" s="90">
        <v>33347.13</v>
      </c>
      <c r="R44" s="91"/>
      <c r="S44" s="92">
        <f>C44+E44+G44+I44+K44+M44+O44+Q44</f>
        <v>268409.20999999996</v>
      </c>
      <c r="T44" s="93"/>
      <c r="U44" s="93"/>
      <c r="V44" s="93">
        <v>33347.13</v>
      </c>
      <c r="W44" s="93"/>
      <c r="X44" s="93"/>
      <c r="Y44" s="94">
        <v>33347.13</v>
      </c>
      <c r="Z44" s="93"/>
      <c r="AA44" s="93"/>
      <c r="AB44" s="94">
        <v>33347.13</v>
      </c>
      <c r="AC44" s="71"/>
      <c r="AD44" s="71"/>
      <c r="AE44" s="71">
        <v>33347.13</v>
      </c>
      <c r="AF44" s="93">
        <f t="shared" si="6"/>
        <v>401797.73</v>
      </c>
      <c r="AG44" s="93"/>
      <c r="AH44" s="93"/>
      <c r="AI44" s="93">
        <v>40294.51</v>
      </c>
      <c r="AJ44" s="93"/>
      <c r="AK44" s="93"/>
      <c r="AL44" s="93">
        <v>40294.51</v>
      </c>
      <c r="AM44" s="93"/>
      <c r="AN44" s="93"/>
      <c r="AO44" s="93">
        <v>40294.51</v>
      </c>
      <c r="AP44" s="93"/>
      <c r="AQ44" s="93"/>
      <c r="AR44" s="93">
        <v>40294.51</v>
      </c>
      <c r="AS44" s="93"/>
      <c r="AT44" s="93"/>
      <c r="AU44" s="93">
        <v>40294.51</v>
      </c>
      <c r="AV44" s="93"/>
      <c r="AW44" s="93"/>
      <c r="AX44" s="93">
        <v>40294.51</v>
      </c>
      <c r="AY44" s="93"/>
      <c r="AZ44" s="93"/>
      <c r="BA44" s="93">
        <v>40294.51</v>
      </c>
      <c r="BB44" s="93"/>
      <c r="BC44" s="93"/>
      <c r="BD44" s="93">
        <v>40294.51</v>
      </c>
      <c r="BE44" s="93"/>
      <c r="BF44" s="93"/>
      <c r="BG44" s="93">
        <v>40294.51</v>
      </c>
      <c r="BH44" s="93"/>
      <c r="BI44" s="93"/>
      <c r="BJ44" s="93">
        <v>40294.51</v>
      </c>
      <c r="BK44" s="93"/>
      <c r="BL44" s="93"/>
      <c r="BM44" s="93">
        <v>40294.51</v>
      </c>
      <c r="BN44" s="93"/>
      <c r="BO44" s="93"/>
      <c r="BP44" s="93">
        <v>40294.15</v>
      </c>
      <c r="BQ44" s="93">
        <f t="shared" si="7"/>
        <v>483533.76000000007</v>
      </c>
      <c r="BR44" s="93">
        <f t="shared" si="5"/>
        <v>885331.49</v>
      </c>
      <c r="BS44" s="93"/>
      <c r="BT44" s="93"/>
      <c r="BU44" s="93">
        <v>42694.45</v>
      </c>
      <c r="BV44" s="93"/>
      <c r="BW44" s="93"/>
      <c r="BX44" s="93">
        <v>42694.45</v>
      </c>
      <c r="BY44" s="93"/>
      <c r="BZ44" s="93"/>
      <c r="CA44" s="93">
        <v>42694.45</v>
      </c>
      <c r="CB44" s="93"/>
      <c r="CC44" s="93"/>
      <c r="CD44" s="93">
        <v>42694.45</v>
      </c>
      <c r="CE44" s="93"/>
      <c r="CF44" s="93"/>
      <c r="CG44" s="93">
        <v>42694.45</v>
      </c>
      <c r="CH44" s="93"/>
      <c r="CI44" s="93"/>
      <c r="CJ44" s="93">
        <v>42694.45</v>
      </c>
      <c r="CK44" s="93"/>
      <c r="CL44" s="93"/>
      <c r="CM44" s="93">
        <v>42694.45</v>
      </c>
      <c r="CN44" s="93"/>
      <c r="CO44" s="93"/>
      <c r="CP44" s="93">
        <v>42694.45</v>
      </c>
      <c r="CQ44" s="93"/>
      <c r="CR44" s="93"/>
      <c r="CS44" s="93">
        <v>42694.45</v>
      </c>
      <c r="CT44" s="93"/>
      <c r="CU44" s="93"/>
      <c r="CV44" s="93">
        <v>42694.45</v>
      </c>
      <c r="CW44" s="93"/>
      <c r="CX44" s="93"/>
      <c r="CY44" s="93">
        <v>42694.45</v>
      </c>
      <c r="CZ44" s="93"/>
      <c r="DA44" s="93"/>
      <c r="DB44" s="93">
        <v>42694.45</v>
      </c>
      <c r="DC44" s="95">
        <f t="shared" si="8"/>
        <v>512333.4000000001</v>
      </c>
      <c r="DD44" s="96">
        <f t="shared" si="9"/>
        <v>1397664.8900000001</v>
      </c>
      <c r="DE44" s="93"/>
      <c r="DF44" s="93"/>
      <c r="DG44" s="93">
        <v>65810.21</v>
      </c>
      <c r="DH44" s="93"/>
      <c r="DI44" s="93"/>
      <c r="DJ44" s="93">
        <v>65810.21</v>
      </c>
      <c r="DK44" s="93"/>
      <c r="DL44" s="93"/>
      <c r="DM44" s="93">
        <v>65810.21</v>
      </c>
      <c r="DN44" s="93"/>
      <c r="DO44" s="93"/>
      <c r="DP44" s="93">
        <v>65810.21</v>
      </c>
      <c r="DQ44" s="93"/>
      <c r="DR44" s="93"/>
      <c r="DS44" s="93">
        <v>65810.21</v>
      </c>
      <c r="DT44" s="93"/>
      <c r="DU44" s="93"/>
      <c r="DV44" s="93">
        <v>65810.21</v>
      </c>
      <c r="DW44" s="93"/>
      <c r="DX44" s="93"/>
      <c r="DY44" s="93">
        <v>65810.21</v>
      </c>
      <c r="DZ44" s="93"/>
      <c r="EA44" s="93"/>
      <c r="EB44" s="93">
        <v>65810.21</v>
      </c>
      <c r="EC44" s="93"/>
      <c r="ED44" s="93"/>
      <c r="EE44" s="93">
        <v>65810.21</v>
      </c>
      <c r="EF44" s="93"/>
      <c r="EG44" s="93"/>
      <c r="EH44" s="93">
        <v>65810.21</v>
      </c>
      <c r="EI44" s="93"/>
      <c r="EJ44" s="93"/>
      <c r="EK44" s="93">
        <v>65810.21</v>
      </c>
      <c r="EL44" s="93"/>
      <c r="EM44" s="93"/>
      <c r="EN44" s="93">
        <v>65810.21</v>
      </c>
      <c r="EO44" s="93">
        <f>SUM(DG44:EN44)</f>
        <v>789722.5199999999</v>
      </c>
      <c r="EP44" s="93">
        <f>EO44+DD44</f>
        <v>2187387.41</v>
      </c>
      <c r="EQ44" s="93"/>
      <c r="ER44" s="93"/>
      <c r="ES44" s="93">
        <f>ES42</f>
        <v>27818.019999999993</v>
      </c>
      <c r="ET44" s="93"/>
      <c r="EU44" s="93"/>
      <c r="EV44" s="93">
        <f>EV42</f>
        <v>27635.739999999994</v>
      </c>
      <c r="EW44" s="93"/>
      <c r="EX44" s="93"/>
      <c r="EY44" s="93">
        <f>EY42</f>
        <v>84712.84999999999</v>
      </c>
      <c r="EZ44" s="93"/>
      <c r="FA44" s="93"/>
      <c r="FB44" s="93">
        <f>FB42</f>
        <v>36525.27999999999</v>
      </c>
      <c r="FC44" s="93"/>
      <c r="FD44" s="93"/>
      <c r="FE44" s="93">
        <f>FE42</f>
        <v>121961.99999999999</v>
      </c>
      <c r="FF44" s="93"/>
      <c r="FG44" s="93"/>
      <c r="FH44" s="93">
        <f>FH42</f>
        <v>27635.739999999994</v>
      </c>
      <c r="FI44" s="93"/>
      <c r="FJ44" s="93"/>
      <c r="FK44" s="93">
        <f>FK42</f>
        <v>28024.689999999995</v>
      </c>
      <c r="FL44" s="93"/>
      <c r="FM44" s="93"/>
      <c r="FN44" s="93">
        <f>FN42</f>
        <v>27635.739999999994</v>
      </c>
      <c r="FO44" s="93"/>
      <c r="FP44" s="93"/>
      <c r="FQ44" s="93">
        <f>FQ42</f>
        <v>27635.739999999994</v>
      </c>
    </row>
    <row r="45" spans="1:173" s="97" customFormat="1" ht="12.75">
      <c r="A45" s="89" t="s">
        <v>57</v>
      </c>
      <c r="B45" s="71"/>
      <c r="C45" s="90">
        <f>6223.51+22527.42</f>
        <v>28750.93</v>
      </c>
      <c r="D45" s="90"/>
      <c r="E45" s="90">
        <f>6090.28+24491.91</f>
        <v>30582.19</v>
      </c>
      <c r="F45" s="90"/>
      <c r="G45" s="90">
        <f>6060.77+28613.52</f>
        <v>34674.29</v>
      </c>
      <c r="H45" s="90"/>
      <c r="I45" s="90">
        <f>6069.59+25091.46</f>
        <v>31161.05</v>
      </c>
      <c r="J45" s="91"/>
      <c r="K45" s="90">
        <f>6338.97+32723.85</f>
        <v>39062.82</v>
      </c>
      <c r="L45" s="90"/>
      <c r="M45" s="90">
        <f>6269.27+27432.18</f>
        <v>33701.45</v>
      </c>
      <c r="N45" s="91"/>
      <c r="O45" s="90">
        <f>6208.29+25785.96</f>
        <v>31994.25</v>
      </c>
      <c r="P45" s="90"/>
      <c r="Q45" s="90">
        <f>6208.29+26188.67</f>
        <v>32396.96</v>
      </c>
      <c r="R45" s="91"/>
      <c r="S45" s="92">
        <f>C45+E45+G45+I45+K45+M45+O45+Q45</f>
        <v>262323.94</v>
      </c>
      <c r="T45" s="93"/>
      <c r="U45" s="93"/>
      <c r="V45" s="93">
        <v>34013.38</v>
      </c>
      <c r="W45" s="93"/>
      <c r="X45" s="93"/>
      <c r="Y45" s="94">
        <v>18363.75</v>
      </c>
      <c r="Z45" s="93"/>
      <c r="AA45" s="93"/>
      <c r="AB45" s="94">
        <v>29992</v>
      </c>
      <c r="AC45" s="71"/>
      <c r="AD45" s="71"/>
      <c r="AE45" s="71">
        <v>24640.45</v>
      </c>
      <c r="AF45" s="93">
        <f t="shared" si="6"/>
        <v>369333.52</v>
      </c>
      <c r="AG45" s="93"/>
      <c r="AH45" s="93"/>
      <c r="AI45" s="93">
        <v>25332.58</v>
      </c>
      <c r="AJ45" s="93"/>
      <c r="AK45" s="93"/>
      <c r="AL45" s="93">
        <v>29250.39</v>
      </c>
      <c r="AM45" s="93"/>
      <c r="AN45" s="93"/>
      <c r="AO45" s="93">
        <f>8279.97+33716.87</f>
        <v>41996.840000000004</v>
      </c>
      <c r="AP45" s="93"/>
      <c r="AQ45" s="93"/>
      <c r="AR45" s="93">
        <f>8538.36+28613.6</f>
        <v>37151.96</v>
      </c>
      <c r="AS45" s="93"/>
      <c r="AT45" s="93"/>
      <c r="AU45" s="93">
        <f>8510.61+30705.6</f>
        <v>39216.21</v>
      </c>
      <c r="AV45" s="93"/>
      <c r="AW45" s="93"/>
      <c r="AX45" s="93">
        <f>8510.61+30705.6</f>
        <v>39216.21</v>
      </c>
      <c r="AY45" s="93"/>
      <c r="AZ45" s="93"/>
      <c r="BA45" s="93">
        <f>8510.61+36452.71</f>
        <v>44963.32</v>
      </c>
      <c r="BB45" s="93"/>
      <c r="BC45" s="93"/>
      <c r="BD45" s="93">
        <v>32156.79</v>
      </c>
      <c r="BE45" s="93"/>
      <c r="BF45" s="93"/>
      <c r="BG45" s="93">
        <v>36775.25</v>
      </c>
      <c r="BH45" s="93"/>
      <c r="BI45" s="93"/>
      <c r="BJ45" s="93">
        <v>39226.8</v>
      </c>
      <c r="BK45" s="93"/>
      <c r="BL45" s="93"/>
      <c r="BM45" s="93">
        <v>42693.55</v>
      </c>
      <c r="BN45" s="93"/>
      <c r="BO45" s="93"/>
      <c r="BP45" s="93">
        <v>36714.11</v>
      </c>
      <c r="BQ45" s="93">
        <f t="shared" si="7"/>
        <v>444694.0100000001</v>
      </c>
      <c r="BR45" s="93">
        <f t="shared" si="5"/>
        <v>814027.5300000001</v>
      </c>
      <c r="BS45" s="93"/>
      <c r="BT45" s="93"/>
      <c r="BU45" s="93">
        <v>39591.81</v>
      </c>
      <c r="BV45" s="93"/>
      <c r="BW45" s="93"/>
      <c r="BX45" s="93">
        <v>41120.64</v>
      </c>
      <c r="BY45" s="93"/>
      <c r="BZ45" s="93"/>
      <c r="CA45" s="93">
        <v>39301.61</v>
      </c>
      <c r="CB45" s="93"/>
      <c r="CC45" s="93"/>
      <c r="CD45" s="93">
        <v>45544.84</v>
      </c>
      <c r="CE45" s="93"/>
      <c r="CF45" s="93"/>
      <c r="CG45" s="93">
        <v>42438.36</v>
      </c>
      <c r="CH45" s="93"/>
      <c r="CI45" s="93"/>
      <c r="CJ45" s="93">
        <v>44196.49</v>
      </c>
      <c r="CK45" s="93"/>
      <c r="CL45" s="93"/>
      <c r="CM45" s="93">
        <v>40707</v>
      </c>
      <c r="CN45" s="93"/>
      <c r="CO45" s="93"/>
      <c r="CP45" s="93">
        <v>46885.03</v>
      </c>
      <c r="CQ45" s="93"/>
      <c r="CR45" s="93"/>
      <c r="CS45" s="93">
        <v>40344.94</v>
      </c>
      <c r="CT45" s="93"/>
      <c r="CU45" s="93"/>
      <c r="CV45" s="93">
        <v>41125.65</v>
      </c>
      <c r="CW45" s="93"/>
      <c r="CX45" s="93"/>
      <c r="CY45" s="93">
        <v>41437.41</v>
      </c>
      <c r="CZ45" s="93"/>
      <c r="DA45" s="93"/>
      <c r="DB45" s="93">
        <v>39516.5</v>
      </c>
      <c r="DC45" s="95">
        <f t="shared" si="8"/>
        <v>502210.27999999997</v>
      </c>
      <c r="DD45" s="96">
        <f t="shared" si="9"/>
        <v>1316237.81</v>
      </c>
      <c r="DE45" s="93"/>
      <c r="DF45" s="93"/>
      <c r="DG45" s="93">
        <v>41819.39</v>
      </c>
      <c r="DH45" s="93"/>
      <c r="DI45" s="93"/>
      <c r="DJ45" s="93">
        <v>63519.48</v>
      </c>
      <c r="DK45" s="93"/>
      <c r="DL45" s="93"/>
      <c r="DM45" s="93">
        <v>64556.01</v>
      </c>
      <c r="DN45" s="93"/>
      <c r="DO45" s="93"/>
      <c r="DP45" s="93">
        <v>59798</v>
      </c>
      <c r="DQ45" s="93"/>
      <c r="DR45" s="93"/>
      <c r="DS45" s="93">
        <v>65188.58</v>
      </c>
      <c r="DT45" s="93"/>
      <c r="DU45" s="93"/>
      <c r="DV45" s="93">
        <v>63148.88</v>
      </c>
      <c r="DW45" s="93"/>
      <c r="DX45" s="93"/>
      <c r="DY45" s="93">
        <v>71338.96</v>
      </c>
      <c r="DZ45" s="93"/>
      <c r="EA45" s="93"/>
      <c r="EB45" s="93">
        <v>82526.69</v>
      </c>
      <c r="EC45" s="93"/>
      <c r="ED45" s="93"/>
      <c r="EE45" s="93">
        <v>60969.39</v>
      </c>
      <c r="EF45" s="93"/>
      <c r="EG45" s="93"/>
      <c r="EH45" s="93">
        <v>63135.4</v>
      </c>
      <c r="EI45" s="93"/>
      <c r="EJ45" s="93"/>
      <c r="EK45" s="93">
        <v>65488.93</v>
      </c>
      <c r="EL45" s="93"/>
      <c r="EM45" s="93"/>
      <c r="EN45" s="93">
        <v>64826.41</v>
      </c>
      <c r="EO45" s="93">
        <f aca="true" t="shared" si="15" ref="EO45:EO57">SUM(DG45:EN45)</f>
        <v>766316.1200000001</v>
      </c>
      <c r="EP45" s="93">
        <f aca="true" t="shared" si="16" ref="EP45:EP57">EO45+DD45</f>
        <v>2082553.9300000002</v>
      </c>
      <c r="EQ45" s="93"/>
      <c r="ER45" s="93"/>
      <c r="ES45" s="93">
        <v>65557.51</v>
      </c>
      <c r="ET45" s="93"/>
      <c r="EU45" s="93"/>
      <c r="EV45" s="93">
        <v>65557.51</v>
      </c>
      <c r="EW45" s="93"/>
      <c r="EX45" s="93"/>
      <c r="EY45" s="93">
        <v>65557.51</v>
      </c>
      <c r="EZ45" s="93"/>
      <c r="FA45" s="93"/>
      <c r="FB45" s="93">
        <v>65557.51</v>
      </c>
      <c r="FC45" s="93"/>
      <c r="FD45" s="93"/>
      <c r="FE45" s="93">
        <v>65557.51</v>
      </c>
      <c r="FF45" s="93"/>
      <c r="FG45" s="93"/>
      <c r="FH45" s="93">
        <v>65557.51</v>
      </c>
      <c r="FI45" s="93"/>
      <c r="FJ45" s="93"/>
      <c r="FK45" s="93">
        <v>65557.51</v>
      </c>
      <c r="FL45" s="93"/>
      <c r="FM45" s="93"/>
      <c r="FN45" s="93">
        <v>65557.51</v>
      </c>
      <c r="FO45" s="93"/>
      <c r="FP45" s="93"/>
      <c r="FQ45" s="93">
        <v>65557.51</v>
      </c>
    </row>
    <row r="46" spans="1:173" s="4" customFormat="1" ht="18" customHeight="1">
      <c r="A46" s="39" t="s">
        <v>58</v>
      </c>
      <c r="B46" s="19">
        <v>29807.01</v>
      </c>
      <c r="C46" s="44">
        <f>C44-C45</f>
        <v>4951.019999999997</v>
      </c>
      <c r="D46" s="44"/>
      <c r="E46" s="44">
        <f aca="true" t="shared" si="17" ref="E46:Q46">E44-E45</f>
        <v>3119.7599999999984</v>
      </c>
      <c r="F46" s="44"/>
      <c r="G46" s="44">
        <f t="shared" si="17"/>
        <v>-972.3400000000038</v>
      </c>
      <c r="H46" s="44"/>
      <c r="I46" s="44">
        <f t="shared" si="17"/>
        <v>2540.899999999998</v>
      </c>
      <c r="J46" s="44"/>
      <c r="K46" s="44">
        <f t="shared" si="17"/>
        <v>-5502.800000000003</v>
      </c>
      <c r="L46" s="44"/>
      <c r="M46" s="44">
        <f t="shared" si="17"/>
        <v>-354.3199999999997</v>
      </c>
      <c r="N46" s="44"/>
      <c r="O46" s="44">
        <f t="shared" si="17"/>
        <v>1352.8799999999974</v>
      </c>
      <c r="P46" s="44"/>
      <c r="Q46" s="44">
        <f t="shared" si="17"/>
        <v>950.1699999999983</v>
      </c>
      <c r="R46" s="44">
        <v>35892.28</v>
      </c>
      <c r="S46" s="18">
        <f>C46+E46+G46+I46+K46+M46+O46+Q46</f>
        <v>6085.269999999982</v>
      </c>
      <c r="T46" s="23"/>
      <c r="U46" s="23"/>
      <c r="V46" s="23">
        <f>V44-V45</f>
        <v>-666.25</v>
      </c>
      <c r="W46" s="23">
        <f aca="true" t="shared" si="18" ref="W46:AL46">W44-W45</f>
        <v>0</v>
      </c>
      <c r="X46" s="23">
        <f t="shared" si="18"/>
        <v>0</v>
      </c>
      <c r="Y46" s="23">
        <f t="shared" si="18"/>
        <v>14983.379999999997</v>
      </c>
      <c r="Z46" s="23">
        <f t="shared" si="18"/>
        <v>0</v>
      </c>
      <c r="AA46" s="23">
        <f t="shared" si="18"/>
        <v>0</v>
      </c>
      <c r="AB46" s="23">
        <f t="shared" si="18"/>
        <v>3355.1299999999974</v>
      </c>
      <c r="AC46" s="23">
        <f t="shared" si="18"/>
        <v>0</v>
      </c>
      <c r="AD46" s="23">
        <f t="shared" si="18"/>
        <v>0</v>
      </c>
      <c r="AE46" s="23">
        <f t="shared" si="18"/>
        <v>8706.679999999997</v>
      </c>
      <c r="AF46" s="23">
        <f t="shared" si="6"/>
        <v>32464.209999999974</v>
      </c>
      <c r="AG46" s="23">
        <f t="shared" si="18"/>
        <v>0</v>
      </c>
      <c r="AH46" s="23">
        <f t="shared" si="18"/>
        <v>0</v>
      </c>
      <c r="AI46" s="23">
        <f t="shared" si="18"/>
        <v>14961.93</v>
      </c>
      <c r="AJ46" s="23">
        <f t="shared" si="18"/>
        <v>0</v>
      </c>
      <c r="AK46" s="23">
        <f t="shared" si="18"/>
        <v>0</v>
      </c>
      <c r="AL46" s="23">
        <f t="shared" si="18"/>
        <v>11044.120000000003</v>
      </c>
      <c r="AM46" s="23"/>
      <c r="AN46" s="23"/>
      <c r="AO46" s="23">
        <f>AO44-AO45</f>
        <v>-1702.3300000000017</v>
      </c>
      <c r="AP46" s="23">
        <f aca="true" t="shared" si="19" ref="AP46:AU46">AP44-AP45</f>
        <v>0</v>
      </c>
      <c r="AQ46" s="23">
        <f t="shared" si="19"/>
        <v>0</v>
      </c>
      <c r="AR46" s="23">
        <f t="shared" si="19"/>
        <v>3142.550000000003</v>
      </c>
      <c r="AS46" s="23">
        <f t="shared" si="19"/>
        <v>0</v>
      </c>
      <c r="AT46" s="23">
        <f t="shared" si="19"/>
        <v>0</v>
      </c>
      <c r="AU46" s="23">
        <f t="shared" si="19"/>
        <v>1078.300000000003</v>
      </c>
      <c r="AV46" s="23"/>
      <c r="AW46" s="23"/>
      <c r="AX46" s="23">
        <f>AX44-AX45</f>
        <v>1078.300000000003</v>
      </c>
      <c r="AY46" s="23">
        <f aca="true" t="shared" si="20" ref="AY46:BD46">AY44-AY45</f>
        <v>0</v>
      </c>
      <c r="AZ46" s="23">
        <f t="shared" si="20"/>
        <v>0</v>
      </c>
      <c r="BA46" s="23">
        <f t="shared" si="20"/>
        <v>-4668.809999999998</v>
      </c>
      <c r="BB46" s="23">
        <f t="shared" si="20"/>
        <v>0</v>
      </c>
      <c r="BC46" s="23">
        <f t="shared" si="20"/>
        <v>0</v>
      </c>
      <c r="BD46" s="23">
        <f t="shared" si="20"/>
        <v>8137.720000000001</v>
      </c>
      <c r="BE46" s="23">
        <f aca="true" t="shared" si="21" ref="BE46:BM46">BE44-BE45</f>
        <v>0</v>
      </c>
      <c r="BF46" s="23">
        <f t="shared" si="21"/>
        <v>0</v>
      </c>
      <c r="BG46" s="23">
        <f t="shared" si="21"/>
        <v>3519.260000000002</v>
      </c>
      <c r="BH46" s="23">
        <f t="shared" si="21"/>
        <v>0</v>
      </c>
      <c r="BI46" s="23">
        <f t="shared" si="21"/>
        <v>0</v>
      </c>
      <c r="BJ46" s="23">
        <f t="shared" si="21"/>
        <v>1067.7099999999991</v>
      </c>
      <c r="BK46" s="23">
        <f t="shared" si="21"/>
        <v>0</v>
      </c>
      <c r="BL46" s="23">
        <f t="shared" si="21"/>
        <v>0</v>
      </c>
      <c r="BM46" s="23">
        <f t="shared" si="21"/>
        <v>-2399.040000000001</v>
      </c>
      <c r="BN46" s="23">
        <f>BN44-BN45</f>
        <v>0</v>
      </c>
      <c r="BO46" s="23">
        <f>BO44-BO45</f>
        <v>0</v>
      </c>
      <c r="BP46" s="23">
        <f>BP44-BP45</f>
        <v>3580.040000000001</v>
      </c>
      <c r="BQ46" s="23">
        <f t="shared" si="7"/>
        <v>38839.750000000015</v>
      </c>
      <c r="BR46" s="23">
        <f t="shared" si="5"/>
        <v>71303.95999999999</v>
      </c>
      <c r="BS46" s="23"/>
      <c r="BT46" s="23"/>
      <c r="BU46" s="23">
        <f>BU44-BU45</f>
        <v>3102.6399999999994</v>
      </c>
      <c r="BV46" s="23"/>
      <c r="BW46" s="23"/>
      <c r="BX46" s="23">
        <f>BX44-BX45</f>
        <v>1573.8099999999977</v>
      </c>
      <c r="BY46" s="23"/>
      <c r="BZ46" s="23"/>
      <c r="CA46" s="23">
        <f>CA44-CA45</f>
        <v>3392.8399999999965</v>
      </c>
      <c r="CB46" s="23"/>
      <c r="CC46" s="23"/>
      <c r="CD46" s="23">
        <f>CD44-CD45</f>
        <v>-2850.3899999999994</v>
      </c>
      <c r="CE46" s="23"/>
      <c r="CF46" s="23"/>
      <c r="CG46" s="23">
        <f>CG44-CG45</f>
        <v>256.0899999999965</v>
      </c>
      <c r="CH46" s="23"/>
      <c r="CI46" s="23"/>
      <c r="CJ46" s="23">
        <f>CJ44-CJ45</f>
        <v>-1502.0400000000009</v>
      </c>
      <c r="CK46" s="23"/>
      <c r="CL46" s="23"/>
      <c r="CM46" s="23">
        <f>CM44-CM45</f>
        <v>1987.449999999997</v>
      </c>
      <c r="CN46" s="23"/>
      <c r="CO46" s="23"/>
      <c r="CP46" s="23">
        <f>CP44-CP45</f>
        <v>-4190.580000000002</v>
      </c>
      <c r="CQ46" s="23"/>
      <c r="CR46" s="23"/>
      <c r="CS46" s="23">
        <f>CS44-CS45</f>
        <v>2349.5099999999948</v>
      </c>
      <c r="CT46" s="23"/>
      <c r="CU46" s="23"/>
      <c r="CV46" s="23">
        <f>CV44-CV45</f>
        <v>1568.7999999999956</v>
      </c>
      <c r="CW46" s="23"/>
      <c r="CX46" s="23"/>
      <c r="CY46" s="23">
        <f>CY44-CY45</f>
        <v>1257.0399999999936</v>
      </c>
      <c r="CZ46" s="23"/>
      <c r="DA46" s="23"/>
      <c r="DB46" s="23">
        <f>DB44-DB45</f>
        <v>3177.949999999997</v>
      </c>
      <c r="DC46" s="10">
        <f t="shared" si="8"/>
        <v>10123.119999999966</v>
      </c>
      <c r="DD46" s="37">
        <f t="shared" si="9"/>
        <v>81427.07999999996</v>
      </c>
      <c r="DE46" s="23"/>
      <c r="DF46" s="23"/>
      <c r="DG46" s="23"/>
      <c r="DH46" s="23"/>
      <c r="DI46" s="23"/>
      <c r="DJ46" s="23">
        <f>DJ44-DJ45</f>
        <v>2290.730000000003</v>
      </c>
      <c r="DK46" s="23"/>
      <c r="DL46" s="23"/>
      <c r="DM46" s="23">
        <f>DM44-DM45</f>
        <v>1254.2000000000044</v>
      </c>
      <c r="DN46" s="23"/>
      <c r="DO46" s="23"/>
      <c r="DP46" s="23">
        <f>DP44-DP45</f>
        <v>6012.210000000006</v>
      </c>
      <c r="DQ46" s="23"/>
      <c r="DR46" s="23"/>
      <c r="DS46" s="23">
        <f>DS44-DS45</f>
        <v>621.6300000000047</v>
      </c>
      <c r="DT46" s="23"/>
      <c r="DU46" s="23"/>
      <c r="DV46" s="23">
        <f>DV44-DV45</f>
        <v>2661.330000000009</v>
      </c>
      <c r="DW46" s="23"/>
      <c r="DX46" s="23"/>
      <c r="DY46" s="23">
        <f>DY44-DY45</f>
        <v>-5528.75</v>
      </c>
      <c r="DZ46" s="23"/>
      <c r="EA46" s="23"/>
      <c r="EB46" s="23">
        <f>EB44-EB45</f>
        <v>-16716.479999999996</v>
      </c>
      <c r="EC46" s="23"/>
      <c r="ED46" s="23"/>
      <c r="EE46" s="23">
        <f>EE44-EE45</f>
        <v>4840.820000000007</v>
      </c>
      <c r="EF46" s="23"/>
      <c r="EG46" s="23"/>
      <c r="EH46" s="23">
        <f>EH44-EH45</f>
        <v>2674.810000000005</v>
      </c>
      <c r="EI46" s="23"/>
      <c r="EJ46" s="23"/>
      <c r="EK46" s="23">
        <f>EK44-EK45</f>
        <v>321.2800000000061</v>
      </c>
      <c r="EL46" s="23"/>
      <c r="EM46" s="23"/>
      <c r="EN46" s="23">
        <f>EN44-EN45</f>
        <v>983.8000000000029</v>
      </c>
      <c r="EO46" s="23">
        <f t="shared" si="15"/>
        <v>-584.4199999999473</v>
      </c>
      <c r="EP46" s="23">
        <f t="shared" si="16"/>
        <v>80842.66</v>
      </c>
      <c r="EQ46" s="23"/>
      <c r="ER46" s="23"/>
      <c r="ES46" s="23">
        <v>73987.75</v>
      </c>
      <c r="ET46" s="23"/>
      <c r="EU46" s="23"/>
      <c r="EV46" s="23">
        <v>62025.98</v>
      </c>
      <c r="EW46" s="23"/>
      <c r="EX46" s="23"/>
      <c r="EY46" s="23">
        <v>62535.94</v>
      </c>
      <c r="EZ46" s="23"/>
      <c r="FA46" s="23"/>
      <c r="FB46" s="23">
        <v>65622.84</v>
      </c>
      <c r="FC46" s="23"/>
      <c r="FD46" s="23"/>
      <c r="FE46" s="23">
        <v>67607.47</v>
      </c>
      <c r="FF46" s="23"/>
      <c r="FG46" s="23"/>
      <c r="FH46" s="23">
        <v>64609.28</v>
      </c>
      <c r="FI46" s="23"/>
      <c r="FJ46" s="23"/>
      <c r="FK46" s="23">
        <v>61313.81</v>
      </c>
      <c r="FL46" s="23"/>
      <c r="FM46" s="23"/>
      <c r="FN46" s="23">
        <v>67071.15</v>
      </c>
      <c r="FO46" s="23"/>
      <c r="FP46" s="23"/>
      <c r="FQ46" s="23">
        <v>59960.88</v>
      </c>
    </row>
    <row r="47" spans="1:173" s="4" customFormat="1" ht="22.5" hidden="1">
      <c r="A47" s="39" t="s">
        <v>59</v>
      </c>
      <c r="B47" s="19"/>
      <c r="C47" s="44"/>
      <c r="D47" s="44"/>
      <c r="E47" s="44"/>
      <c r="F47" s="44"/>
      <c r="G47" s="44"/>
      <c r="H47" s="44"/>
      <c r="I47" s="44"/>
      <c r="J47" s="45"/>
      <c r="K47" s="44"/>
      <c r="L47" s="44"/>
      <c r="M47" s="44"/>
      <c r="N47" s="45"/>
      <c r="O47" s="44"/>
      <c r="P47" s="44"/>
      <c r="Q47" s="44"/>
      <c r="R47" s="45"/>
      <c r="S47" s="44">
        <v>6085.27</v>
      </c>
      <c r="T47" s="23"/>
      <c r="U47" s="23"/>
      <c r="V47" s="23"/>
      <c r="W47" s="23"/>
      <c r="X47" s="23"/>
      <c r="Y47" s="42"/>
      <c r="Z47" s="23"/>
      <c r="AA47" s="23"/>
      <c r="AB47" s="42"/>
      <c r="AC47" s="19"/>
      <c r="AD47" s="19"/>
      <c r="AE47" s="19"/>
      <c r="AF47" s="23">
        <f t="shared" si="6"/>
        <v>6085.27</v>
      </c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>
        <f t="shared" si="7"/>
        <v>0</v>
      </c>
      <c r="BR47" s="23">
        <f t="shared" si="5"/>
        <v>6085.27</v>
      </c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10">
        <f t="shared" si="8"/>
        <v>0</v>
      </c>
      <c r="DD47" s="37">
        <f t="shared" si="9"/>
        <v>6085.27</v>
      </c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>
        <f t="shared" si="15"/>
        <v>0</v>
      </c>
      <c r="EP47" s="23">
        <f t="shared" si="16"/>
        <v>6085.27</v>
      </c>
      <c r="EQ47" s="23"/>
      <c r="ER47" s="23"/>
      <c r="ES47" s="23">
        <f>ES45-ES46</f>
        <v>-8430.240000000005</v>
      </c>
      <c r="ET47" s="23"/>
      <c r="EU47" s="23"/>
      <c r="EV47" s="23">
        <f>EV45-EV46</f>
        <v>3531.5299999999916</v>
      </c>
      <c r="EW47" s="23"/>
      <c r="EX47" s="23"/>
      <c r="EY47" s="23">
        <f>EY45-EY46</f>
        <v>3021.5699999999924</v>
      </c>
      <c r="EZ47" s="23"/>
      <c r="FA47" s="23"/>
      <c r="FB47" s="23">
        <f>FB45-FB46</f>
        <v>-65.33000000000175</v>
      </c>
      <c r="FC47" s="23"/>
      <c r="FD47" s="23"/>
      <c r="FE47" s="23">
        <f>FE45-FE46</f>
        <v>-2049.9600000000064</v>
      </c>
      <c r="FF47" s="23"/>
      <c r="FG47" s="23"/>
      <c r="FH47" s="23">
        <f>FH45-FH46</f>
        <v>948.2299999999959</v>
      </c>
      <c r="FI47" s="23"/>
      <c r="FJ47" s="23"/>
      <c r="FK47" s="23">
        <f>FK45-FK46</f>
        <v>4243.699999999997</v>
      </c>
      <c r="FL47" s="23"/>
      <c r="FM47" s="23"/>
      <c r="FN47" s="23">
        <f>FN45-FN46</f>
        <v>-1513.6399999999994</v>
      </c>
      <c r="FO47" s="23"/>
      <c r="FP47" s="23"/>
      <c r="FQ47" s="23">
        <f>FQ45-FQ46</f>
        <v>5596.629999999997</v>
      </c>
    </row>
    <row r="48" spans="1:173" s="4" customFormat="1" ht="22.5">
      <c r="A48" s="39" t="s">
        <v>60</v>
      </c>
      <c r="B48" s="19"/>
      <c r="C48" s="44">
        <f>C45-C43</f>
        <v>4605.329999999998</v>
      </c>
      <c r="D48" s="44"/>
      <c r="E48" s="44">
        <f aca="true" t="shared" si="22" ref="E48:Q48">E45-E43</f>
        <v>6321.540000000001</v>
      </c>
      <c r="F48" s="44">
        <f t="shared" si="22"/>
        <v>0</v>
      </c>
      <c r="G48" s="44">
        <f t="shared" si="22"/>
        <v>8033.239999999998</v>
      </c>
      <c r="H48" s="44">
        <f t="shared" si="22"/>
        <v>0</v>
      </c>
      <c r="I48" s="44">
        <f t="shared" si="22"/>
        <v>-579.1000000000022</v>
      </c>
      <c r="J48" s="44">
        <f t="shared" si="22"/>
        <v>0</v>
      </c>
      <c r="K48" s="44">
        <f t="shared" si="22"/>
        <v>10836.169999999998</v>
      </c>
      <c r="L48" s="44">
        <f t="shared" si="22"/>
        <v>0</v>
      </c>
      <c r="M48" s="44">
        <f t="shared" si="22"/>
        <v>9555.849999999999</v>
      </c>
      <c r="N48" s="44">
        <f t="shared" si="22"/>
        <v>0</v>
      </c>
      <c r="O48" s="44">
        <f t="shared" si="22"/>
        <v>6938.960000000003</v>
      </c>
      <c r="P48" s="44">
        <f t="shared" si="22"/>
        <v>0</v>
      </c>
      <c r="Q48" s="44">
        <f t="shared" si="22"/>
        <v>8023.939999999999</v>
      </c>
      <c r="R48" s="44"/>
      <c r="S48" s="18">
        <f>C48+E48+G48+I48+K48+M48+O48+Q48</f>
        <v>53735.92999999999</v>
      </c>
      <c r="T48" s="18"/>
      <c r="U48" s="18"/>
      <c r="V48" s="18">
        <f>V45-V43</f>
        <v>8599.830000000002</v>
      </c>
      <c r="W48" s="18">
        <f aca="true" t="shared" si="23" ref="W48:AL48">W45-W43</f>
        <v>0</v>
      </c>
      <c r="X48" s="18">
        <f t="shared" si="23"/>
        <v>0</v>
      </c>
      <c r="Y48" s="18">
        <f t="shared" si="23"/>
        <v>-5894.1600000000035</v>
      </c>
      <c r="Z48" s="18">
        <f t="shared" si="23"/>
        <v>0</v>
      </c>
      <c r="AA48" s="18">
        <f t="shared" si="23"/>
        <v>0</v>
      </c>
      <c r="AB48" s="18">
        <f t="shared" si="23"/>
        <v>6499.610000000001</v>
      </c>
      <c r="AC48" s="18">
        <f t="shared" si="23"/>
        <v>0</v>
      </c>
      <c r="AD48" s="18">
        <f t="shared" si="23"/>
        <v>0</v>
      </c>
      <c r="AE48" s="18">
        <f t="shared" si="23"/>
        <v>2091.7824999999975</v>
      </c>
      <c r="AF48" s="23">
        <f t="shared" si="6"/>
        <v>65032.99249999999</v>
      </c>
      <c r="AG48" s="18">
        <f t="shared" si="23"/>
        <v>0</v>
      </c>
      <c r="AH48" s="18">
        <f t="shared" si="23"/>
        <v>0</v>
      </c>
      <c r="AI48" s="18">
        <f t="shared" si="23"/>
        <v>9.52714285714319</v>
      </c>
      <c r="AJ48" s="18">
        <f t="shared" si="23"/>
        <v>0</v>
      </c>
      <c r="AK48" s="18">
        <f t="shared" si="23"/>
        <v>0</v>
      </c>
      <c r="AL48" s="18">
        <f t="shared" si="23"/>
        <v>-11000.17000000002</v>
      </c>
      <c r="AM48" s="18"/>
      <c r="AN48" s="18"/>
      <c r="AO48" s="18">
        <f>AO45-AO43</f>
        <v>-8971.529999999999</v>
      </c>
      <c r="AP48" s="18">
        <f aca="true" t="shared" si="24" ref="AP48:AU48">AP45-AP43</f>
        <v>0</v>
      </c>
      <c r="AQ48" s="18">
        <f t="shared" si="24"/>
        <v>0</v>
      </c>
      <c r="AR48" s="18">
        <f t="shared" si="24"/>
        <v>10131.449999999997</v>
      </c>
      <c r="AS48" s="18">
        <f t="shared" si="24"/>
        <v>0</v>
      </c>
      <c r="AT48" s="18">
        <f t="shared" si="24"/>
        <v>0</v>
      </c>
      <c r="AU48" s="18">
        <f t="shared" si="24"/>
        <v>10833.619999999999</v>
      </c>
      <c r="AV48" s="18"/>
      <c r="AW48" s="18"/>
      <c r="AX48" s="18">
        <f>AX45-AX43</f>
        <v>11992.039999999997</v>
      </c>
      <c r="AY48" s="18">
        <f aca="true" t="shared" si="25" ref="AY48:BD48">AY45-AY43</f>
        <v>0</v>
      </c>
      <c r="AZ48" s="18">
        <f t="shared" si="25"/>
        <v>0</v>
      </c>
      <c r="BA48" s="18">
        <f t="shared" si="25"/>
        <v>16662.039999999997</v>
      </c>
      <c r="BB48" s="18">
        <f t="shared" si="25"/>
        <v>0</v>
      </c>
      <c r="BC48" s="18">
        <f t="shared" si="25"/>
        <v>0</v>
      </c>
      <c r="BD48" s="18">
        <f t="shared" si="25"/>
        <v>6364.690000000002</v>
      </c>
      <c r="BE48" s="18">
        <f aca="true" t="shared" si="26" ref="BE48:BM48">BE45-BE43</f>
        <v>0</v>
      </c>
      <c r="BF48" s="18">
        <f t="shared" si="26"/>
        <v>0</v>
      </c>
      <c r="BG48" s="18">
        <f t="shared" si="26"/>
        <v>3752.770000000004</v>
      </c>
      <c r="BH48" s="18">
        <f t="shared" si="26"/>
        <v>0</v>
      </c>
      <c r="BI48" s="18">
        <f t="shared" si="26"/>
        <v>0</v>
      </c>
      <c r="BJ48" s="18">
        <f t="shared" si="26"/>
        <v>6957.770000000004</v>
      </c>
      <c r="BK48" s="18">
        <f t="shared" si="26"/>
        <v>0</v>
      </c>
      <c r="BL48" s="18">
        <f t="shared" si="26"/>
        <v>0</v>
      </c>
      <c r="BM48" s="18">
        <f t="shared" si="26"/>
        <v>-52527.51000000001</v>
      </c>
      <c r="BN48" s="18">
        <f>BN45-BN43</f>
        <v>0</v>
      </c>
      <c r="BO48" s="18">
        <f>BO45-BO43</f>
        <v>0</v>
      </c>
      <c r="BP48" s="18">
        <f>BP45-BP43</f>
        <v>1106.5299999999988</v>
      </c>
      <c r="BQ48" s="23">
        <f t="shared" si="7"/>
        <v>-4688.772857142885</v>
      </c>
      <c r="BR48" s="23">
        <f t="shared" si="5"/>
        <v>60344.219642857104</v>
      </c>
      <c r="BS48" s="18"/>
      <c r="BT48" s="18"/>
      <c r="BU48" s="18">
        <f>BU45-BU43</f>
        <v>-78075.49999999999</v>
      </c>
      <c r="BV48" s="18"/>
      <c r="BW48" s="18"/>
      <c r="BX48" s="18">
        <f>BX45-BX43</f>
        <v>-11492.060000000005</v>
      </c>
      <c r="BY48" s="18"/>
      <c r="BZ48" s="18"/>
      <c r="CA48" s="18">
        <f>CA45-CA43</f>
        <v>-60354.93799999998</v>
      </c>
      <c r="CB48" s="18"/>
      <c r="CC48" s="18"/>
      <c r="CD48" s="18">
        <f>CD45-CD43</f>
        <v>20555.959999999995</v>
      </c>
      <c r="CE48" s="18"/>
      <c r="CF48" s="18"/>
      <c r="CG48" s="18">
        <f>CG45-CG43</f>
        <v>12213.330000000002</v>
      </c>
      <c r="CH48" s="18"/>
      <c r="CI48" s="18"/>
      <c r="CJ48" s="18">
        <f>CJ45-CJ43</f>
        <v>19758.05</v>
      </c>
      <c r="CK48" s="18"/>
      <c r="CL48" s="18"/>
      <c r="CM48" s="18">
        <f>CM45-CM43</f>
        <v>15011.559999999998</v>
      </c>
      <c r="CN48" s="18"/>
      <c r="CO48" s="18"/>
      <c r="CP48" s="18">
        <f>CP45-CP43</f>
        <v>21140.499999999996</v>
      </c>
      <c r="CQ48" s="18"/>
      <c r="CR48" s="18"/>
      <c r="CS48" s="18">
        <f>CS45-CS43</f>
        <v>14024.430000000004</v>
      </c>
      <c r="CT48" s="18"/>
      <c r="CU48" s="18"/>
      <c r="CV48" s="18">
        <f>CV45-CV43</f>
        <v>13408.940000000002</v>
      </c>
      <c r="CW48" s="18"/>
      <c r="CX48" s="18"/>
      <c r="CY48" s="18">
        <f>CY45-CY43</f>
        <v>-2924.329999999987</v>
      </c>
      <c r="CZ48" s="18"/>
      <c r="DA48" s="18"/>
      <c r="DB48" s="18">
        <f>DB45-DB43</f>
        <v>-53809.139999999985</v>
      </c>
      <c r="DC48" s="10">
        <f t="shared" si="8"/>
        <v>-90543.19799999995</v>
      </c>
      <c r="DD48" s="37">
        <f t="shared" si="9"/>
        <v>-30198.97835714284</v>
      </c>
      <c r="DE48" s="18"/>
      <c r="DF48" s="18"/>
      <c r="DG48" s="18">
        <f>DG45-DG43</f>
        <v>15688.160000000003</v>
      </c>
      <c r="DH48" s="18"/>
      <c r="DI48" s="18"/>
      <c r="DJ48" s="18">
        <f>DJ45-DJ43</f>
        <v>25951.730000000003</v>
      </c>
      <c r="DK48" s="18"/>
      <c r="DL48" s="18"/>
      <c r="DM48" s="18">
        <f>DM45-DM43</f>
        <v>30559.530000000006</v>
      </c>
      <c r="DN48" s="18"/>
      <c r="DO48" s="18"/>
      <c r="DP48" s="18">
        <f>DP45-DP43</f>
        <v>23489.36</v>
      </c>
      <c r="DQ48" s="18"/>
      <c r="DR48" s="18"/>
      <c r="DS48" s="18">
        <f>DS45-DS43</f>
        <v>29585.660000000003</v>
      </c>
      <c r="DT48" s="18"/>
      <c r="DU48" s="18"/>
      <c r="DV48" s="18">
        <f>DV45-DV43</f>
        <v>-269290.83</v>
      </c>
      <c r="DW48" s="18"/>
      <c r="DX48" s="18"/>
      <c r="DY48" s="18">
        <f>DY45-DY43</f>
        <v>45143.15000000001</v>
      </c>
      <c r="DZ48" s="18"/>
      <c r="EA48" s="18"/>
      <c r="EB48" s="18">
        <f>EB45-EB43</f>
        <v>56523.29</v>
      </c>
      <c r="EC48" s="18"/>
      <c r="ED48" s="18"/>
      <c r="EE48" s="18">
        <f>EE45-EE43</f>
        <v>30545.33</v>
      </c>
      <c r="EF48" s="18"/>
      <c r="EG48" s="18"/>
      <c r="EH48" s="18">
        <f>EH45-EH43</f>
        <v>14541.690000000002</v>
      </c>
      <c r="EI48" s="18"/>
      <c r="EJ48" s="18"/>
      <c r="EK48" s="18">
        <f>EK45-EK43</f>
        <v>23529.420000000006</v>
      </c>
      <c r="EL48" s="18"/>
      <c r="EM48" s="18"/>
      <c r="EN48" s="18">
        <f>EN45-EN43</f>
        <v>28801.340000000004</v>
      </c>
      <c r="EO48" s="23">
        <f t="shared" si="15"/>
        <v>55067.83000000001</v>
      </c>
      <c r="EP48" s="23">
        <f t="shared" si="16"/>
        <v>24868.851642857167</v>
      </c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</row>
    <row r="49" spans="1:173" s="5" customFormat="1" ht="12.75">
      <c r="A49" s="16"/>
      <c r="B49" s="16"/>
      <c r="C49" s="16"/>
      <c r="D49" s="16"/>
      <c r="E49" s="16"/>
      <c r="F49" s="1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0"/>
      <c r="U49" s="40"/>
      <c r="V49" s="40"/>
      <c r="W49" s="40"/>
      <c r="X49" s="40"/>
      <c r="Y49" s="47"/>
      <c r="Z49" s="40"/>
      <c r="AA49" s="40"/>
      <c r="AB49" s="47"/>
      <c r="AC49" s="16"/>
      <c r="AD49" s="16"/>
      <c r="AE49" s="16"/>
      <c r="AF49" s="23">
        <f t="shared" si="6"/>
        <v>0</v>
      </c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23"/>
      <c r="BB49" s="40"/>
      <c r="BC49" s="40"/>
      <c r="BD49" s="23"/>
      <c r="BE49" s="40"/>
      <c r="BF49" s="40"/>
      <c r="BG49" s="23"/>
      <c r="BH49" s="40"/>
      <c r="BI49" s="40"/>
      <c r="BJ49" s="23"/>
      <c r="BK49" s="40"/>
      <c r="BL49" s="40"/>
      <c r="BM49" s="23"/>
      <c r="BN49" s="40"/>
      <c r="BO49" s="40"/>
      <c r="BP49" s="23"/>
      <c r="BQ49" s="23">
        <f t="shared" si="7"/>
        <v>0</v>
      </c>
      <c r="BR49" s="23">
        <f t="shared" si="5"/>
        <v>0</v>
      </c>
      <c r="BS49" s="40"/>
      <c r="BT49" s="40"/>
      <c r="BU49" s="23"/>
      <c r="BV49" s="40"/>
      <c r="BW49" s="40"/>
      <c r="BX49" s="23"/>
      <c r="BY49" s="40"/>
      <c r="BZ49" s="40"/>
      <c r="CA49" s="23"/>
      <c r="CB49" s="40"/>
      <c r="CC49" s="40"/>
      <c r="CD49" s="23"/>
      <c r="CE49" s="40"/>
      <c r="CF49" s="40"/>
      <c r="CG49" s="23"/>
      <c r="CH49" s="40"/>
      <c r="CI49" s="40"/>
      <c r="CJ49" s="23"/>
      <c r="CK49" s="40"/>
      <c r="CL49" s="40"/>
      <c r="CM49" s="23"/>
      <c r="CN49" s="40"/>
      <c r="CO49" s="40"/>
      <c r="CP49" s="23"/>
      <c r="CQ49" s="40"/>
      <c r="CR49" s="40"/>
      <c r="CS49" s="23"/>
      <c r="CT49" s="40"/>
      <c r="CU49" s="40"/>
      <c r="CV49" s="23"/>
      <c r="CW49" s="40"/>
      <c r="CX49" s="40"/>
      <c r="CY49" s="23"/>
      <c r="CZ49" s="40"/>
      <c r="DA49" s="40"/>
      <c r="DB49" s="23"/>
      <c r="DC49" s="10">
        <f t="shared" si="8"/>
        <v>0</v>
      </c>
      <c r="DD49" s="37">
        <f t="shared" si="9"/>
        <v>0</v>
      </c>
      <c r="DE49" s="40"/>
      <c r="DF49" s="40"/>
      <c r="DG49" s="23"/>
      <c r="DH49" s="40"/>
      <c r="DI49" s="40"/>
      <c r="DJ49" s="23"/>
      <c r="DK49" s="40"/>
      <c r="DL49" s="40"/>
      <c r="DM49" s="23"/>
      <c r="DN49" s="40"/>
      <c r="DO49" s="40"/>
      <c r="DP49" s="23"/>
      <c r="DQ49" s="40"/>
      <c r="DR49" s="40"/>
      <c r="DS49" s="23"/>
      <c r="DT49" s="40"/>
      <c r="DU49" s="40"/>
      <c r="DV49" s="23"/>
      <c r="DW49" s="40"/>
      <c r="DX49" s="40"/>
      <c r="DY49" s="23"/>
      <c r="DZ49" s="40"/>
      <c r="EA49" s="40"/>
      <c r="EB49" s="23"/>
      <c r="EC49" s="40"/>
      <c r="ED49" s="40"/>
      <c r="EE49" s="23"/>
      <c r="EF49" s="40"/>
      <c r="EG49" s="40"/>
      <c r="EH49" s="23"/>
      <c r="EI49" s="40"/>
      <c r="EJ49" s="40"/>
      <c r="EK49" s="23"/>
      <c r="EL49" s="40"/>
      <c r="EM49" s="40"/>
      <c r="EN49" s="23"/>
      <c r="EO49" s="23"/>
      <c r="EP49" s="23"/>
      <c r="EQ49" s="18"/>
      <c r="ER49" s="18"/>
      <c r="ES49" s="18">
        <f>ES46-ES44</f>
        <v>46169.73000000001</v>
      </c>
      <c r="ET49" s="18"/>
      <c r="EU49" s="18"/>
      <c r="EV49" s="18">
        <f>EV46-EV44</f>
        <v>34390.240000000005</v>
      </c>
      <c r="EW49" s="18"/>
      <c r="EX49" s="18"/>
      <c r="EY49" s="18">
        <f>EY46-EY44</f>
        <v>-22176.90999999999</v>
      </c>
      <c r="EZ49" s="18"/>
      <c r="FA49" s="18"/>
      <c r="FB49" s="18">
        <f>FB46-FB44</f>
        <v>29097.560000000005</v>
      </c>
      <c r="FC49" s="18"/>
      <c r="FD49" s="18"/>
      <c r="FE49" s="18">
        <f>FE46-FE44</f>
        <v>-54354.529999999984</v>
      </c>
      <c r="FF49" s="18"/>
      <c r="FG49" s="18"/>
      <c r="FH49" s="18">
        <f>FH46-FH44</f>
        <v>36973.54000000001</v>
      </c>
      <c r="FI49" s="18"/>
      <c r="FJ49" s="18"/>
      <c r="FK49" s="18">
        <f>FK46-FK44</f>
        <v>33289.12</v>
      </c>
      <c r="FL49" s="18"/>
      <c r="FM49" s="18"/>
      <c r="FN49" s="18">
        <f>FN46-FN44</f>
        <v>39435.41</v>
      </c>
      <c r="FO49" s="18"/>
      <c r="FP49" s="18"/>
      <c r="FQ49" s="18">
        <f>FQ46-FQ44</f>
        <v>32325.140000000003</v>
      </c>
    </row>
    <row r="50" spans="1:173" s="5" customFormat="1" ht="12.75">
      <c r="A50" s="43" t="s">
        <v>61</v>
      </c>
      <c r="B50" s="16"/>
      <c r="C50" s="17">
        <v>2856.84</v>
      </c>
      <c r="D50" s="16"/>
      <c r="E50" s="17">
        <v>2793</v>
      </c>
      <c r="F50" s="16"/>
      <c r="G50" s="17">
        <v>2872.8</v>
      </c>
      <c r="H50" s="16"/>
      <c r="I50" s="17">
        <v>2824.92</v>
      </c>
      <c r="J50" s="16"/>
      <c r="K50" s="17">
        <v>2856.84</v>
      </c>
      <c r="L50" s="17"/>
      <c r="M50" s="17">
        <v>2824.92</v>
      </c>
      <c r="N50" s="17"/>
      <c r="O50" s="17">
        <v>2904.72</v>
      </c>
      <c r="P50" s="17"/>
      <c r="Q50" s="17">
        <v>2952.6</v>
      </c>
      <c r="R50" s="16"/>
      <c r="S50" s="18">
        <f>C50+E50+G50+I50+K50+M50+O50+Q50</f>
        <v>22886.64</v>
      </c>
      <c r="T50" s="18"/>
      <c r="U50" s="18"/>
      <c r="V50" s="18">
        <v>5233.72</v>
      </c>
      <c r="W50" s="18"/>
      <c r="X50" s="18"/>
      <c r="Y50" s="48">
        <v>4646.32</v>
      </c>
      <c r="Z50" s="18"/>
      <c r="AA50" s="18"/>
      <c r="AB50" s="48">
        <v>4754.08</v>
      </c>
      <c r="AC50" s="16"/>
      <c r="AD50" s="16"/>
      <c r="AE50" s="16">
        <v>4169.98</v>
      </c>
      <c r="AF50" s="23">
        <f t="shared" si="6"/>
        <v>41690.74</v>
      </c>
      <c r="AG50" s="18"/>
      <c r="AH50" s="18"/>
      <c r="AI50" s="18">
        <v>4019.19</v>
      </c>
      <c r="AJ50" s="18"/>
      <c r="AK50" s="18"/>
      <c r="AL50" s="18">
        <v>4036.98</v>
      </c>
      <c r="AM50" s="18"/>
      <c r="AN50" s="18"/>
      <c r="AO50" s="23">
        <v>4039.83</v>
      </c>
      <c r="AP50" s="18"/>
      <c r="AQ50" s="18"/>
      <c r="AR50" s="23">
        <v>3946.34</v>
      </c>
      <c r="AS50" s="18"/>
      <c r="AT50" s="18"/>
      <c r="AU50" s="23">
        <v>3975.35</v>
      </c>
      <c r="AV50" s="18"/>
      <c r="AW50" s="18"/>
      <c r="AX50" s="23">
        <v>3936.15</v>
      </c>
      <c r="AY50" s="27"/>
      <c r="AZ50" s="27"/>
      <c r="BA50" s="27">
        <v>4001.68</v>
      </c>
      <c r="BB50" s="27"/>
      <c r="BC50" s="27"/>
      <c r="BD50" s="27">
        <v>3498.73</v>
      </c>
      <c r="BE50" s="27"/>
      <c r="BF50" s="27"/>
      <c r="BG50" s="27">
        <v>4022.02</v>
      </c>
      <c r="BH50" s="27"/>
      <c r="BI50" s="27"/>
      <c r="BJ50" s="27">
        <v>3869.84</v>
      </c>
      <c r="BK50" s="27"/>
      <c r="BL50" s="27"/>
      <c r="BM50" s="27">
        <v>3944.49</v>
      </c>
      <c r="BN50" s="27"/>
      <c r="BO50" s="27"/>
      <c r="BP50" s="27">
        <v>3899</v>
      </c>
      <c r="BQ50" s="23">
        <f t="shared" si="7"/>
        <v>47189.60000000001</v>
      </c>
      <c r="BR50" s="23">
        <f t="shared" si="5"/>
        <v>88880.34000000001</v>
      </c>
      <c r="BS50" s="27"/>
      <c r="BT50" s="27"/>
      <c r="BU50" s="27">
        <v>4488.64</v>
      </c>
      <c r="BV50" s="27"/>
      <c r="BW50" s="27"/>
      <c r="BX50" s="27">
        <v>4466.9</v>
      </c>
      <c r="BY50" s="27"/>
      <c r="BZ50" s="27"/>
      <c r="CA50" s="27">
        <v>4405.02</v>
      </c>
      <c r="CB50" s="27"/>
      <c r="CC50" s="27"/>
      <c r="CD50" s="27">
        <v>4461.03</v>
      </c>
      <c r="CE50" s="27"/>
      <c r="CF50" s="27"/>
      <c r="CG50" s="27">
        <v>4389.78</v>
      </c>
      <c r="CH50" s="27"/>
      <c r="CI50" s="27"/>
      <c r="CJ50" s="27">
        <v>4378.98</v>
      </c>
      <c r="CK50" s="27"/>
      <c r="CL50" s="27"/>
      <c r="CM50" s="27">
        <v>4311.77</v>
      </c>
      <c r="CN50" s="27"/>
      <c r="CO50" s="27"/>
      <c r="CP50" s="27">
        <v>4362.8</v>
      </c>
      <c r="CQ50" s="27"/>
      <c r="CR50" s="27"/>
      <c r="CS50" s="27">
        <v>4609.89</v>
      </c>
      <c r="CT50" s="27"/>
      <c r="CU50" s="27"/>
      <c r="CV50" s="27">
        <v>4485.64</v>
      </c>
      <c r="CW50" s="27"/>
      <c r="CX50" s="27"/>
      <c r="CY50" s="27">
        <v>4504.4</v>
      </c>
      <c r="CZ50" s="27"/>
      <c r="DA50" s="27"/>
      <c r="DB50" s="27">
        <v>4646.48</v>
      </c>
      <c r="DC50" s="10">
        <f t="shared" si="8"/>
        <v>53511.329999999994</v>
      </c>
      <c r="DD50" s="37">
        <f t="shared" si="9"/>
        <v>142391.67</v>
      </c>
      <c r="DE50" s="27"/>
      <c r="DF50" s="27"/>
      <c r="DG50" s="27">
        <v>4788.48</v>
      </c>
      <c r="DH50" s="27"/>
      <c r="DI50" s="27"/>
      <c r="DJ50" s="27">
        <v>4779.33</v>
      </c>
      <c r="DK50" s="27"/>
      <c r="DL50" s="27"/>
      <c r="DM50" s="27">
        <v>4543.11</v>
      </c>
      <c r="DN50" s="27"/>
      <c r="DO50" s="27"/>
      <c r="DP50" s="27">
        <v>4638.04</v>
      </c>
      <c r="DQ50" s="27"/>
      <c r="DR50" s="27"/>
      <c r="DS50" s="27">
        <v>4613.9</v>
      </c>
      <c r="DT50" s="27"/>
      <c r="DU50" s="27"/>
      <c r="DV50" s="27">
        <v>4614.7</v>
      </c>
      <c r="DW50" s="27"/>
      <c r="DX50" s="27"/>
      <c r="DY50" s="27">
        <v>4608.91</v>
      </c>
      <c r="DZ50" s="27"/>
      <c r="EA50" s="27"/>
      <c r="EB50" s="27">
        <v>4634.82</v>
      </c>
      <c r="EC50" s="27"/>
      <c r="ED50" s="27"/>
      <c r="EE50" s="27">
        <v>4688.72</v>
      </c>
      <c r="EF50" s="27"/>
      <c r="EG50" s="27"/>
      <c r="EH50" s="27">
        <v>4688.72</v>
      </c>
      <c r="EI50" s="27"/>
      <c r="EJ50" s="27"/>
      <c r="EK50" s="27">
        <v>4753.88</v>
      </c>
      <c r="EL50" s="27"/>
      <c r="EM50" s="27"/>
      <c r="EN50" s="27">
        <v>4758.55</v>
      </c>
      <c r="EO50" s="23">
        <f t="shared" si="15"/>
        <v>56111.16</v>
      </c>
      <c r="EP50" s="23">
        <f t="shared" si="16"/>
        <v>198502.83000000002</v>
      </c>
      <c r="EQ50" s="40"/>
      <c r="ER50" s="40"/>
      <c r="ES50" s="23"/>
      <c r="ET50" s="40"/>
      <c r="EU50" s="40"/>
      <c r="EV50" s="23"/>
      <c r="EW50" s="40"/>
      <c r="EX50" s="40"/>
      <c r="EY50" s="23"/>
      <c r="EZ50" s="40"/>
      <c r="FA50" s="40"/>
      <c r="FB50" s="23"/>
      <c r="FC50" s="40"/>
      <c r="FD50" s="40"/>
      <c r="FE50" s="23"/>
      <c r="FF50" s="40"/>
      <c r="FG50" s="40"/>
      <c r="FH50" s="23"/>
      <c r="FI50" s="40"/>
      <c r="FJ50" s="40"/>
      <c r="FK50" s="23"/>
      <c r="FL50" s="40"/>
      <c r="FM50" s="40"/>
      <c r="FN50" s="23"/>
      <c r="FO50" s="40"/>
      <c r="FP50" s="40"/>
      <c r="FQ50" s="23"/>
    </row>
    <row r="51" spans="1:173" s="100" customFormat="1" ht="12.75">
      <c r="A51" s="89" t="s">
        <v>62</v>
      </c>
      <c r="B51" s="66"/>
      <c r="C51" s="66">
        <v>2871.25</v>
      </c>
      <c r="D51" s="66"/>
      <c r="E51" s="66">
        <v>2774.16</v>
      </c>
      <c r="F51" s="66"/>
      <c r="G51" s="98">
        <v>2846.26</v>
      </c>
      <c r="H51" s="98"/>
      <c r="I51" s="98">
        <v>2775.77</v>
      </c>
      <c r="J51" s="98"/>
      <c r="K51" s="98">
        <v>2822.97</v>
      </c>
      <c r="L51" s="98"/>
      <c r="M51" s="98">
        <v>2816.74</v>
      </c>
      <c r="N51" s="98"/>
      <c r="O51" s="98">
        <v>2791.67</v>
      </c>
      <c r="P51" s="98"/>
      <c r="Q51" s="98">
        <v>2910.32</v>
      </c>
      <c r="R51" s="98"/>
      <c r="S51" s="92">
        <f aca="true" t="shared" si="27" ref="S51:S57">C51+E51+G51+I51+K51+M51+O51+Q51</f>
        <v>22609.14</v>
      </c>
      <c r="T51" s="90"/>
      <c r="U51" s="90"/>
      <c r="V51" s="90">
        <v>2837.27</v>
      </c>
      <c r="W51" s="90"/>
      <c r="X51" s="90"/>
      <c r="Y51" s="99">
        <v>2893.89</v>
      </c>
      <c r="Z51" s="90"/>
      <c r="AA51" s="90"/>
      <c r="AB51" s="99">
        <v>2900.31</v>
      </c>
      <c r="AC51" s="66"/>
      <c r="AD51" s="66"/>
      <c r="AE51" s="66">
        <v>2849.96</v>
      </c>
      <c r="AF51" s="93">
        <f t="shared" si="6"/>
        <v>34090.57</v>
      </c>
      <c r="AG51" s="90"/>
      <c r="AH51" s="90"/>
      <c r="AI51" s="90">
        <v>4019.19</v>
      </c>
      <c r="AJ51" s="90"/>
      <c r="AK51" s="90"/>
      <c r="AL51" s="90">
        <v>4036.98</v>
      </c>
      <c r="AM51" s="90"/>
      <c r="AN51" s="90"/>
      <c r="AO51" s="90">
        <v>4039.83</v>
      </c>
      <c r="AP51" s="90"/>
      <c r="AQ51" s="90"/>
      <c r="AR51" s="90">
        <v>3946.34</v>
      </c>
      <c r="AS51" s="90"/>
      <c r="AT51" s="90"/>
      <c r="AU51" s="90">
        <v>3975.35</v>
      </c>
      <c r="AV51" s="90"/>
      <c r="AW51" s="90"/>
      <c r="AX51" s="90">
        <v>3936.15</v>
      </c>
      <c r="AY51" s="90"/>
      <c r="AZ51" s="90"/>
      <c r="BA51" s="90">
        <v>4001.68</v>
      </c>
      <c r="BB51" s="90"/>
      <c r="BC51" s="90"/>
      <c r="BD51" s="90">
        <v>3498.73</v>
      </c>
      <c r="BE51" s="90"/>
      <c r="BF51" s="90"/>
      <c r="BG51" s="90">
        <v>4022.02</v>
      </c>
      <c r="BH51" s="90"/>
      <c r="BI51" s="90"/>
      <c r="BJ51" s="90">
        <v>3869.84</v>
      </c>
      <c r="BK51" s="90"/>
      <c r="BL51" s="90"/>
      <c r="BM51" s="90">
        <v>3944.49</v>
      </c>
      <c r="BN51" s="90"/>
      <c r="BO51" s="90"/>
      <c r="BP51" s="90">
        <v>3899</v>
      </c>
      <c r="BQ51" s="93">
        <f t="shared" si="7"/>
        <v>47189.60000000001</v>
      </c>
      <c r="BR51" s="93">
        <f t="shared" si="5"/>
        <v>81280.17000000001</v>
      </c>
      <c r="BS51" s="90"/>
      <c r="BT51" s="90"/>
      <c r="BU51" s="90">
        <v>4488.64</v>
      </c>
      <c r="BV51" s="90"/>
      <c r="BW51" s="90"/>
      <c r="BX51" s="90">
        <v>4466.9</v>
      </c>
      <c r="BY51" s="90"/>
      <c r="BZ51" s="90"/>
      <c r="CA51" s="90">
        <v>4405.02</v>
      </c>
      <c r="CB51" s="90"/>
      <c r="CC51" s="90"/>
      <c r="CD51" s="90">
        <v>4461.03</v>
      </c>
      <c r="CE51" s="90"/>
      <c r="CF51" s="90"/>
      <c r="CG51" s="90">
        <v>4389.78</v>
      </c>
      <c r="CH51" s="90"/>
      <c r="CI51" s="90"/>
      <c r="CJ51" s="90">
        <v>4378.98</v>
      </c>
      <c r="CK51" s="90"/>
      <c r="CL51" s="90"/>
      <c r="CM51" s="90">
        <v>4311.77</v>
      </c>
      <c r="CN51" s="90"/>
      <c r="CO51" s="90"/>
      <c r="CP51" s="90">
        <v>4362.8</v>
      </c>
      <c r="CQ51" s="90"/>
      <c r="CR51" s="90"/>
      <c r="CS51" s="90">
        <v>4609.89</v>
      </c>
      <c r="CT51" s="90"/>
      <c r="CU51" s="90"/>
      <c r="CV51" s="90">
        <v>4485.64</v>
      </c>
      <c r="CW51" s="90"/>
      <c r="CX51" s="90"/>
      <c r="CY51" s="90">
        <v>4504.4</v>
      </c>
      <c r="CZ51" s="90"/>
      <c r="DA51" s="90"/>
      <c r="DB51" s="90">
        <v>4646.48</v>
      </c>
      <c r="DC51" s="95">
        <f t="shared" si="8"/>
        <v>53511.329999999994</v>
      </c>
      <c r="DD51" s="96">
        <f t="shared" si="9"/>
        <v>134791.5</v>
      </c>
      <c r="DE51" s="90"/>
      <c r="DF51" s="90"/>
      <c r="DG51" s="90">
        <v>4788.48</v>
      </c>
      <c r="DH51" s="90"/>
      <c r="DI51" s="90"/>
      <c r="DJ51" s="90">
        <v>4779.33</v>
      </c>
      <c r="DK51" s="90"/>
      <c r="DL51" s="90"/>
      <c r="DM51" s="90">
        <v>4543.11</v>
      </c>
      <c r="DN51" s="90"/>
      <c r="DO51" s="90"/>
      <c r="DP51" s="90">
        <v>4638.04</v>
      </c>
      <c r="DQ51" s="90"/>
      <c r="DR51" s="90"/>
      <c r="DS51" s="90">
        <v>4613.9</v>
      </c>
      <c r="DT51" s="90"/>
      <c r="DU51" s="90"/>
      <c r="DV51" s="90">
        <v>4614.7</v>
      </c>
      <c r="DW51" s="90"/>
      <c r="DX51" s="90"/>
      <c r="DY51" s="90">
        <v>4608.91</v>
      </c>
      <c r="DZ51" s="90"/>
      <c r="EA51" s="90"/>
      <c r="EB51" s="90">
        <v>4634.82</v>
      </c>
      <c r="EC51" s="90"/>
      <c r="ED51" s="90"/>
      <c r="EE51" s="90">
        <v>4688.72</v>
      </c>
      <c r="EF51" s="90"/>
      <c r="EG51" s="90"/>
      <c r="EH51" s="90">
        <v>4688.72</v>
      </c>
      <c r="EI51" s="90"/>
      <c r="EJ51" s="90"/>
      <c r="EK51" s="90">
        <v>4753.88</v>
      </c>
      <c r="EL51" s="90"/>
      <c r="EM51" s="90"/>
      <c r="EN51" s="90">
        <v>4758.55</v>
      </c>
      <c r="EO51" s="93">
        <f t="shared" si="15"/>
        <v>56111.16</v>
      </c>
      <c r="EP51" s="93">
        <f t="shared" si="16"/>
        <v>190902.66</v>
      </c>
      <c r="EQ51" s="79"/>
      <c r="ER51" s="79"/>
      <c r="ES51" s="79">
        <v>5458.17</v>
      </c>
      <c r="ET51" s="79"/>
      <c r="EU51" s="79"/>
      <c r="EV51" s="79">
        <v>6475.52</v>
      </c>
      <c r="EW51" s="79"/>
      <c r="EX51" s="79"/>
      <c r="EY51" s="79">
        <v>5936.88</v>
      </c>
      <c r="EZ51" s="79"/>
      <c r="FA51" s="79"/>
      <c r="FB51" s="79">
        <v>5936.88</v>
      </c>
      <c r="FC51" s="79"/>
      <c r="FD51" s="79"/>
      <c r="FE51" s="79">
        <v>5936.88</v>
      </c>
      <c r="FF51" s="79"/>
      <c r="FG51" s="79"/>
      <c r="FH51" s="79">
        <v>5936.88</v>
      </c>
      <c r="FI51" s="79"/>
      <c r="FJ51" s="79"/>
      <c r="FK51" s="79">
        <v>5936.88</v>
      </c>
      <c r="FL51" s="79"/>
      <c r="FM51" s="79"/>
      <c r="FN51" s="79">
        <v>5936.88</v>
      </c>
      <c r="FO51" s="79"/>
      <c r="FP51" s="79"/>
      <c r="FQ51" s="79">
        <v>5936.88</v>
      </c>
    </row>
    <row r="52" spans="1:173" s="100" customFormat="1" ht="12.75">
      <c r="A52" s="89" t="s">
        <v>57</v>
      </c>
      <c r="B52" s="66"/>
      <c r="C52" s="66">
        <f>553.97+1984.06</f>
        <v>2538.0299999999997</v>
      </c>
      <c r="D52" s="66"/>
      <c r="E52" s="66">
        <f>539.98+1870.23</f>
        <v>2410.21</v>
      </c>
      <c r="F52" s="66"/>
      <c r="G52" s="98">
        <f>540.32+2545.26</f>
        <v>3085.5800000000004</v>
      </c>
      <c r="H52" s="98"/>
      <c r="I52" s="98">
        <f>498.49+1922.3</f>
        <v>2420.79</v>
      </c>
      <c r="J52" s="98"/>
      <c r="K52" s="98">
        <f>566.58+2713.3</f>
        <v>3279.88</v>
      </c>
      <c r="L52" s="98"/>
      <c r="M52" s="98">
        <f>556.47+2132.75</f>
        <v>2689.2200000000003</v>
      </c>
      <c r="N52" s="98"/>
      <c r="O52" s="98">
        <f>517.1+2189.02</f>
        <v>2706.12</v>
      </c>
      <c r="P52" s="98"/>
      <c r="Q52" s="98">
        <f>535.55+2160.8</f>
        <v>2696.3500000000004</v>
      </c>
      <c r="R52" s="98"/>
      <c r="S52" s="92">
        <f t="shared" si="27"/>
        <v>21826.18</v>
      </c>
      <c r="T52" s="90"/>
      <c r="U52" s="90"/>
      <c r="V52" s="90">
        <v>2822.77</v>
      </c>
      <c r="W52" s="90"/>
      <c r="X52" s="90"/>
      <c r="Y52" s="99">
        <v>1725.39</v>
      </c>
      <c r="Z52" s="90"/>
      <c r="AA52" s="90"/>
      <c r="AB52" s="99">
        <v>2591.74</v>
      </c>
      <c r="AC52" s="66"/>
      <c r="AD52" s="66"/>
      <c r="AE52" s="66">
        <v>2156.48</v>
      </c>
      <c r="AF52" s="93">
        <f t="shared" si="6"/>
        <v>31122.559999999998</v>
      </c>
      <c r="AG52" s="90"/>
      <c r="AH52" s="90"/>
      <c r="AI52" s="90">
        <v>2277.26</v>
      </c>
      <c r="AJ52" s="90"/>
      <c r="AK52" s="90"/>
      <c r="AL52" s="90">
        <v>2910.19</v>
      </c>
      <c r="AM52" s="90"/>
      <c r="AN52" s="90"/>
      <c r="AO52" s="90">
        <f>827.25+3417.12</f>
        <v>4244.37</v>
      </c>
      <c r="AP52" s="90"/>
      <c r="AQ52" s="90"/>
      <c r="AR52" s="90">
        <f>808.97+2944.77</f>
        <v>3753.74</v>
      </c>
      <c r="AS52" s="90"/>
      <c r="AT52" s="90"/>
      <c r="AU52" s="90">
        <f>834.97+3124.81</f>
        <v>3959.7799999999997</v>
      </c>
      <c r="AV52" s="90"/>
      <c r="AW52" s="90"/>
      <c r="AX52" s="90">
        <f>838.39+2967.97</f>
        <v>3806.3599999999997</v>
      </c>
      <c r="AY52" s="90"/>
      <c r="AZ52" s="90"/>
      <c r="BA52" s="90">
        <f>860.34+3969.6</f>
        <v>4829.94</v>
      </c>
      <c r="BB52" s="90"/>
      <c r="BC52" s="90"/>
      <c r="BD52" s="90">
        <v>3084.71</v>
      </c>
      <c r="BE52" s="90"/>
      <c r="BF52" s="90"/>
      <c r="BG52" s="90">
        <v>3609.36</v>
      </c>
      <c r="BH52" s="90"/>
      <c r="BI52" s="90"/>
      <c r="BJ52" s="90">
        <v>4063.92</v>
      </c>
      <c r="BK52" s="90"/>
      <c r="BL52" s="90"/>
      <c r="BM52" s="90">
        <v>3801.5</v>
      </c>
      <c r="BN52" s="90"/>
      <c r="BO52" s="90"/>
      <c r="BP52" s="90">
        <v>3687.62</v>
      </c>
      <c r="BQ52" s="93">
        <f t="shared" si="7"/>
        <v>44028.75000000001</v>
      </c>
      <c r="BR52" s="93">
        <f t="shared" si="5"/>
        <v>75151.31</v>
      </c>
      <c r="BS52" s="90"/>
      <c r="BT52" s="90"/>
      <c r="BU52" s="90">
        <v>3967.6</v>
      </c>
      <c r="BV52" s="90"/>
      <c r="BW52" s="90"/>
      <c r="BX52" s="90">
        <v>4328.14</v>
      </c>
      <c r="BY52" s="90"/>
      <c r="BZ52" s="90"/>
      <c r="CA52" s="90">
        <v>4084.04</v>
      </c>
      <c r="CB52" s="90"/>
      <c r="CC52" s="90"/>
      <c r="CD52" s="90">
        <v>5168.09</v>
      </c>
      <c r="CE52" s="90"/>
      <c r="CF52" s="90"/>
      <c r="CG52" s="90">
        <v>4468.14</v>
      </c>
      <c r="CH52" s="90"/>
      <c r="CI52" s="90"/>
      <c r="CJ52" s="90">
        <v>4518.71</v>
      </c>
      <c r="CK52" s="90"/>
      <c r="CL52" s="90"/>
      <c r="CM52" s="90">
        <v>4239.35</v>
      </c>
      <c r="CN52" s="90"/>
      <c r="CO52" s="90"/>
      <c r="CP52" s="90">
        <v>4704.61</v>
      </c>
      <c r="CQ52" s="90"/>
      <c r="CR52" s="90"/>
      <c r="CS52" s="90">
        <v>4271.88</v>
      </c>
      <c r="CT52" s="90"/>
      <c r="CU52" s="90"/>
      <c r="CV52" s="90">
        <v>4349.27</v>
      </c>
      <c r="CW52" s="90"/>
      <c r="CX52" s="90"/>
      <c r="CY52" s="90">
        <v>4537.52</v>
      </c>
      <c r="CZ52" s="90"/>
      <c r="DA52" s="90"/>
      <c r="DB52" s="90">
        <v>4052.6</v>
      </c>
      <c r="DC52" s="95">
        <f t="shared" si="8"/>
        <v>52689.95</v>
      </c>
      <c r="DD52" s="96">
        <f t="shared" si="9"/>
        <v>127841.26</v>
      </c>
      <c r="DE52" s="90"/>
      <c r="DF52" s="90"/>
      <c r="DG52" s="90">
        <v>4546.49</v>
      </c>
      <c r="DH52" s="90"/>
      <c r="DI52" s="90"/>
      <c r="DJ52" s="90">
        <v>4897.64</v>
      </c>
      <c r="DK52" s="90"/>
      <c r="DL52" s="90"/>
      <c r="DM52" s="90">
        <v>4671.48</v>
      </c>
      <c r="DN52" s="90"/>
      <c r="DO52" s="90"/>
      <c r="DP52" s="90">
        <v>4302.95</v>
      </c>
      <c r="DQ52" s="90"/>
      <c r="DR52" s="90"/>
      <c r="DS52" s="90">
        <v>4491.12</v>
      </c>
      <c r="DT52" s="90"/>
      <c r="DU52" s="90"/>
      <c r="DV52" s="90">
        <v>4553.06</v>
      </c>
      <c r="DW52" s="90"/>
      <c r="DX52" s="90"/>
      <c r="DY52" s="90">
        <v>5187.01</v>
      </c>
      <c r="DZ52" s="90"/>
      <c r="EA52" s="90"/>
      <c r="EB52" s="90">
        <v>4697.74</v>
      </c>
      <c r="EC52" s="90"/>
      <c r="ED52" s="90"/>
      <c r="EE52" s="90">
        <v>4383.62</v>
      </c>
      <c r="EF52" s="90"/>
      <c r="EG52" s="90"/>
      <c r="EH52" s="90">
        <v>4521.98</v>
      </c>
      <c r="EI52" s="90"/>
      <c r="EJ52" s="90"/>
      <c r="EK52" s="90">
        <v>4680.96</v>
      </c>
      <c r="EL52" s="90"/>
      <c r="EM52" s="90"/>
      <c r="EN52" s="90">
        <v>4786.8</v>
      </c>
      <c r="EO52" s="93">
        <f t="shared" si="15"/>
        <v>55720.85</v>
      </c>
      <c r="EP52" s="93">
        <f t="shared" si="16"/>
        <v>183562.11</v>
      </c>
      <c r="EQ52" s="90"/>
      <c r="ER52" s="90"/>
      <c r="ES52" s="90">
        <v>5458.17</v>
      </c>
      <c r="ET52" s="90"/>
      <c r="EU52" s="90"/>
      <c r="EV52" s="90">
        <v>6475.52</v>
      </c>
      <c r="EW52" s="90"/>
      <c r="EX52" s="90"/>
      <c r="EY52" s="90">
        <v>5936.88</v>
      </c>
      <c r="EZ52" s="90"/>
      <c r="FA52" s="90"/>
      <c r="FB52" s="90">
        <v>5936.88</v>
      </c>
      <c r="FC52" s="90"/>
      <c r="FD52" s="90"/>
      <c r="FE52" s="90">
        <v>5936.88</v>
      </c>
      <c r="FF52" s="90"/>
      <c r="FG52" s="90"/>
      <c r="FH52" s="90">
        <v>5936.88</v>
      </c>
      <c r="FI52" s="90"/>
      <c r="FJ52" s="90"/>
      <c r="FK52" s="90">
        <v>5936.88</v>
      </c>
      <c r="FL52" s="90"/>
      <c r="FM52" s="90"/>
      <c r="FN52" s="90">
        <v>5936.88</v>
      </c>
      <c r="FO52" s="90"/>
      <c r="FP52" s="90"/>
      <c r="FQ52" s="90">
        <v>5936.88</v>
      </c>
    </row>
    <row r="53" spans="1:173" s="5" customFormat="1" ht="12.75">
      <c r="A53" s="39" t="s">
        <v>58</v>
      </c>
      <c r="B53" s="16">
        <v>2578.54</v>
      </c>
      <c r="C53" s="16">
        <f>C51-C52</f>
        <v>333.22000000000025</v>
      </c>
      <c r="D53" s="16"/>
      <c r="E53" s="16">
        <f aca="true" t="shared" si="28" ref="E53:Q53">E51-E52</f>
        <v>363.9499999999998</v>
      </c>
      <c r="F53" s="16"/>
      <c r="G53" s="16">
        <f t="shared" si="28"/>
        <v>-239.32000000000016</v>
      </c>
      <c r="H53" s="16"/>
      <c r="I53" s="16">
        <f t="shared" si="28"/>
        <v>354.98</v>
      </c>
      <c r="J53" s="16"/>
      <c r="K53" s="16">
        <f t="shared" si="28"/>
        <v>-456.9100000000003</v>
      </c>
      <c r="L53" s="16"/>
      <c r="M53" s="16">
        <f t="shared" si="28"/>
        <v>127.51999999999953</v>
      </c>
      <c r="N53" s="16"/>
      <c r="O53" s="16">
        <f t="shared" si="28"/>
        <v>85.55000000000018</v>
      </c>
      <c r="P53" s="16"/>
      <c r="Q53" s="16">
        <f t="shared" si="28"/>
        <v>213.9699999999998</v>
      </c>
      <c r="R53" s="16">
        <v>3361.5</v>
      </c>
      <c r="S53" s="18">
        <f t="shared" si="27"/>
        <v>782.9599999999991</v>
      </c>
      <c r="T53" s="44"/>
      <c r="U53" s="44"/>
      <c r="V53" s="44">
        <f>V51-V52</f>
        <v>14.5</v>
      </c>
      <c r="W53" s="44">
        <f aca="true" t="shared" si="29" ref="W53:AL53">W51-W52</f>
        <v>0</v>
      </c>
      <c r="X53" s="44">
        <f t="shared" si="29"/>
        <v>0</v>
      </c>
      <c r="Y53" s="44">
        <f t="shared" si="29"/>
        <v>1168.4999999999998</v>
      </c>
      <c r="Z53" s="44">
        <f t="shared" si="29"/>
        <v>0</v>
      </c>
      <c r="AA53" s="44">
        <f t="shared" si="29"/>
        <v>0</v>
      </c>
      <c r="AB53" s="44">
        <f t="shared" si="29"/>
        <v>308.57000000000016</v>
      </c>
      <c r="AC53" s="44">
        <f t="shared" si="29"/>
        <v>0</v>
      </c>
      <c r="AD53" s="44">
        <f t="shared" si="29"/>
        <v>0</v>
      </c>
      <c r="AE53" s="44">
        <f t="shared" si="29"/>
        <v>693.48</v>
      </c>
      <c r="AF53" s="23">
        <f t="shared" si="6"/>
        <v>2968.0099999999993</v>
      </c>
      <c r="AG53" s="44">
        <f t="shared" si="29"/>
        <v>0</v>
      </c>
      <c r="AH53" s="44">
        <f t="shared" si="29"/>
        <v>0</v>
      </c>
      <c r="AI53" s="44">
        <f t="shared" si="29"/>
        <v>1741.9299999999998</v>
      </c>
      <c r="AJ53" s="44">
        <f t="shared" si="29"/>
        <v>0</v>
      </c>
      <c r="AK53" s="44">
        <f t="shared" si="29"/>
        <v>0</v>
      </c>
      <c r="AL53" s="44">
        <f t="shared" si="29"/>
        <v>1126.79</v>
      </c>
      <c r="AM53" s="44"/>
      <c r="AN53" s="44"/>
      <c r="AO53" s="44">
        <f>AO51-AO52</f>
        <v>-204.53999999999996</v>
      </c>
      <c r="AP53" s="44">
        <f aca="true" t="shared" si="30" ref="AP53:AU53">AP51-AP52</f>
        <v>0</v>
      </c>
      <c r="AQ53" s="44">
        <f t="shared" si="30"/>
        <v>0</v>
      </c>
      <c r="AR53" s="44">
        <f t="shared" si="30"/>
        <v>192.60000000000036</v>
      </c>
      <c r="AS53" s="44">
        <f t="shared" si="30"/>
        <v>0</v>
      </c>
      <c r="AT53" s="44">
        <f t="shared" si="30"/>
        <v>0</v>
      </c>
      <c r="AU53" s="44">
        <f t="shared" si="30"/>
        <v>15.570000000000164</v>
      </c>
      <c r="AV53" s="44"/>
      <c r="AW53" s="44"/>
      <c r="AX53" s="44">
        <f>AX51-AX52</f>
        <v>129.79000000000042</v>
      </c>
      <c r="AY53" s="44">
        <f aca="true" t="shared" si="31" ref="AY53:BD53">AY51-AY52</f>
        <v>0</v>
      </c>
      <c r="AZ53" s="44">
        <f t="shared" si="31"/>
        <v>0</v>
      </c>
      <c r="BA53" s="44">
        <f t="shared" si="31"/>
        <v>-828.2599999999998</v>
      </c>
      <c r="BB53" s="44">
        <f t="shared" si="31"/>
        <v>0</v>
      </c>
      <c r="BC53" s="44">
        <f t="shared" si="31"/>
        <v>0</v>
      </c>
      <c r="BD53" s="44">
        <f t="shared" si="31"/>
        <v>414.02</v>
      </c>
      <c r="BE53" s="44">
        <f aca="true" t="shared" si="32" ref="BE53:BM53">BE51-BE52</f>
        <v>0</v>
      </c>
      <c r="BF53" s="44">
        <f t="shared" si="32"/>
        <v>0</v>
      </c>
      <c r="BG53" s="44">
        <f t="shared" si="32"/>
        <v>412.65999999999985</v>
      </c>
      <c r="BH53" s="44">
        <f t="shared" si="32"/>
        <v>0</v>
      </c>
      <c r="BI53" s="44">
        <f t="shared" si="32"/>
        <v>0</v>
      </c>
      <c r="BJ53" s="44">
        <f t="shared" si="32"/>
        <v>-194.07999999999993</v>
      </c>
      <c r="BK53" s="44">
        <f t="shared" si="32"/>
        <v>0</v>
      </c>
      <c r="BL53" s="44">
        <f t="shared" si="32"/>
        <v>0</v>
      </c>
      <c r="BM53" s="44">
        <f t="shared" si="32"/>
        <v>142.98999999999978</v>
      </c>
      <c r="BN53" s="44">
        <f>BN51-BN52</f>
        <v>0</v>
      </c>
      <c r="BO53" s="44">
        <f>BO51-BO52</f>
        <v>0</v>
      </c>
      <c r="BP53" s="44">
        <f>BP51-BP52</f>
        <v>211.3800000000001</v>
      </c>
      <c r="BQ53" s="23">
        <f t="shared" si="7"/>
        <v>3160.850000000001</v>
      </c>
      <c r="BR53" s="23">
        <f t="shared" si="5"/>
        <v>6128.860000000001</v>
      </c>
      <c r="BS53" s="44"/>
      <c r="BT53" s="44"/>
      <c r="BU53" s="44">
        <f>BU51-BU52</f>
        <v>521.0400000000004</v>
      </c>
      <c r="BV53" s="44"/>
      <c r="BW53" s="44"/>
      <c r="BX53" s="44">
        <f>BX51-BX52</f>
        <v>138.7599999999993</v>
      </c>
      <c r="BY53" s="44"/>
      <c r="BZ53" s="44"/>
      <c r="CA53" s="44">
        <f>CA51-CA52</f>
        <v>320.9800000000005</v>
      </c>
      <c r="CB53" s="44"/>
      <c r="CC53" s="44"/>
      <c r="CD53" s="44">
        <f>CD51-CD52</f>
        <v>-707.0600000000004</v>
      </c>
      <c r="CE53" s="44"/>
      <c r="CF53" s="44"/>
      <c r="CG53" s="44">
        <f>CG51-CG52</f>
        <v>-78.36000000000058</v>
      </c>
      <c r="CH53" s="44"/>
      <c r="CI53" s="44"/>
      <c r="CJ53" s="44">
        <f>CJ51-CJ52</f>
        <v>-139.73000000000047</v>
      </c>
      <c r="CK53" s="44"/>
      <c r="CL53" s="44"/>
      <c r="CM53" s="44">
        <f>CM51-CM52</f>
        <v>72.42000000000007</v>
      </c>
      <c r="CN53" s="44"/>
      <c r="CO53" s="44"/>
      <c r="CP53" s="44">
        <f>CP51-CP52</f>
        <v>-341.8099999999995</v>
      </c>
      <c r="CQ53" s="44"/>
      <c r="CR53" s="44"/>
      <c r="CS53" s="44">
        <f>CS51-CS52</f>
        <v>338.0100000000002</v>
      </c>
      <c r="CT53" s="44"/>
      <c r="CU53" s="44"/>
      <c r="CV53" s="44">
        <f>CV51-CV52</f>
        <v>136.3699999999999</v>
      </c>
      <c r="CW53" s="44"/>
      <c r="CX53" s="44"/>
      <c r="CY53" s="44">
        <f>CY51-CY52</f>
        <v>-33.1200000000008</v>
      </c>
      <c r="CZ53" s="44"/>
      <c r="DA53" s="44"/>
      <c r="DB53" s="44">
        <f>DB51-DB52</f>
        <v>593.8799999999997</v>
      </c>
      <c r="DC53" s="10">
        <f t="shared" si="8"/>
        <v>821.3799999999983</v>
      </c>
      <c r="DD53" s="37">
        <f t="shared" si="9"/>
        <v>6950.239999999999</v>
      </c>
      <c r="DE53" s="44"/>
      <c r="DF53" s="44"/>
      <c r="DG53" s="44">
        <f>DG51-DG52</f>
        <v>241.98999999999978</v>
      </c>
      <c r="DH53" s="44"/>
      <c r="DI53" s="44"/>
      <c r="DJ53" s="44">
        <f>DJ51-DJ52</f>
        <v>-118.3100000000004</v>
      </c>
      <c r="DK53" s="44"/>
      <c r="DL53" s="44"/>
      <c r="DM53" s="44">
        <f>DM51-DM52</f>
        <v>-128.3699999999999</v>
      </c>
      <c r="DN53" s="44"/>
      <c r="DO53" s="44"/>
      <c r="DP53" s="44">
        <f>DP51-DP52</f>
        <v>335.09000000000015</v>
      </c>
      <c r="DQ53" s="44"/>
      <c r="DR53" s="44"/>
      <c r="DS53" s="44">
        <f>DS51-DS52</f>
        <v>122.77999999999975</v>
      </c>
      <c r="DT53" s="44"/>
      <c r="DU53" s="44"/>
      <c r="DV53" s="44">
        <f>DV51-DV52</f>
        <v>61.63999999999942</v>
      </c>
      <c r="DW53" s="44"/>
      <c r="DX53" s="44"/>
      <c r="DY53" s="44">
        <f>DY51-DY52</f>
        <v>-578.1000000000004</v>
      </c>
      <c r="DZ53" s="44"/>
      <c r="EA53" s="44"/>
      <c r="EB53" s="44">
        <f>EB51-EB52</f>
        <v>-62.92000000000007</v>
      </c>
      <c r="EC53" s="44"/>
      <c r="ED53" s="44"/>
      <c r="EE53" s="44">
        <f>EE51-EE52</f>
        <v>305.10000000000036</v>
      </c>
      <c r="EF53" s="44"/>
      <c r="EG53" s="44"/>
      <c r="EH53" s="44">
        <f>EH51-EH52</f>
        <v>166.7400000000007</v>
      </c>
      <c r="EI53" s="44"/>
      <c r="EJ53" s="44"/>
      <c r="EK53" s="44">
        <f>EK51-EK52</f>
        <v>72.92000000000007</v>
      </c>
      <c r="EL53" s="44"/>
      <c r="EM53" s="44"/>
      <c r="EN53" s="44">
        <f>EN51-EN52</f>
        <v>-28.25</v>
      </c>
      <c r="EO53" s="23">
        <f t="shared" si="15"/>
        <v>390.3099999999995</v>
      </c>
      <c r="EP53" s="23">
        <f t="shared" si="16"/>
        <v>7340.549999999998</v>
      </c>
      <c r="EQ53" s="44"/>
      <c r="ER53" s="44"/>
      <c r="ES53" s="44">
        <v>4667.44</v>
      </c>
      <c r="ET53" s="44"/>
      <c r="EU53" s="44"/>
      <c r="EV53" s="44">
        <v>5245.7</v>
      </c>
      <c r="EW53" s="44"/>
      <c r="EX53" s="44"/>
      <c r="EY53" s="44">
        <v>6002.1</v>
      </c>
      <c r="EZ53" s="44"/>
      <c r="FA53" s="44"/>
      <c r="FB53" s="44">
        <v>5952.38</v>
      </c>
      <c r="FC53" s="44"/>
      <c r="FD53" s="44"/>
      <c r="FE53" s="44">
        <v>6371.53</v>
      </c>
      <c r="FF53" s="44"/>
      <c r="FG53" s="44"/>
      <c r="FH53" s="44">
        <v>5857.47</v>
      </c>
      <c r="FI53" s="44"/>
      <c r="FJ53" s="44"/>
      <c r="FK53" s="44">
        <v>5560.12</v>
      </c>
      <c r="FL53" s="44"/>
      <c r="FM53" s="44"/>
      <c r="FN53" s="44">
        <v>6090.2</v>
      </c>
      <c r="FO53" s="44"/>
      <c r="FP53" s="44"/>
      <c r="FQ53" s="44">
        <v>5430.05</v>
      </c>
    </row>
    <row r="54" spans="1:173" s="5" customFormat="1" ht="22.5" hidden="1">
      <c r="A54" s="39" t="s">
        <v>63</v>
      </c>
      <c r="B54" s="16"/>
      <c r="C54" s="16"/>
      <c r="D54" s="16"/>
      <c r="E54" s="16"/>
      <c r="F54" s="1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>
        <v>782.96</v>
      </c>
      <c r="T54" s="44"/>
      <c r="U54" s="44"/>
      <c r="V54" s="44"/>
      <c r="W54" s="44"/>
      <c r="X54" s="44"/>
      <c r="Y54" s="49"/>
      <c r="Z54" s="44"/>
      <c r="AA54" s="44"/>
      <c r="AB54" s="49"/>
      <c r="AC54" s="16"/>
      <c r="AD54" s="16"/>
      <c r="AE54" s="16"/>
      <c r="AF54" s="23">
        <f t="shared" si="6"/>
        <v>782.96</v>
      </c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23">
        <f t="shared" si="7"/>
        <v>0</v>
      </c>
      <c r="BR54" s="23">
        <f t="shared" si="5"/>
        <v>782.96</v>
      </c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10">
        <f t="shared" si="8"/>
        <v>0</v>
      </c>
      <c r="DD54" s="37">
        <f t="shared" si="9"/>
        <v>782.96</v>
      </c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23">
        <f t="shared" si="15"/>
        <v>0</v>
      </c>
      <c r="EP54" s="23">
        <f t="shared" si="16"/>
        <v>782.96</v>
      </c>
      <c r="EQ54" s="44"/>
      <c r="ER54" s="44"/>
      <c r="ES54" s="44">
        <f>ES52-ES53</f>
        <v>790.7300000000005</v>
      </c>
      <c r="ET54" s="44"/>
      <c r="EU54" s="44"/>
      <c r="EV54" s="44">
        <f>EV52-EV53</f>
        <v>1229.8200000000006</v>
      </c>
      <c r="EW54" s="44"/>
      <c r="EX54" s="44"/>
      <c r="EY54" s="44">
        <f>EY52-EY53</f>
        <v>-65.22000000000025</v>
      </c>
      <c r="EZ54" s="44"/>
      <c r="FA54" s="44"/>
      <c r="FB54" s="44">
        <f>FB52-FB53</f>
        <v>-15.5</v>
      </c>
      <c r="FC54" s="44"/>
      <c r="FD54" s="44"/>
      <c r="FE54" s="44">
        <f>FE52-FE53</f>
        <v>-434.64999999999964</v>
      </c>
      <c r="FF54" s="44"/>
      <c r="FG54" s="44"/>
      <c r="FH54" s="44">
        <f>FH52-FH53</f>
        <v>79.40999999999985</v>
      </c>
      <c r="FI54" s="44"/>
      <c r="FJ54" s="44"/>
      <c r="FK54" s="44">
        <f>FK52-FK53</f>
        <v>376.7600000000002</v>
      </c>
      <c r="FL54" s="44"/>
      <c r="FM54" s="44"/>
      <c r="FN54" s="44">
        <f>FN52-FN53</f>
        <v>-153.3199999999997</v>
      </c>
      <c r="FO54" s="44"/>
      <c r="FP54" s="44"/>
      <c r="FQ54" s="44">
        <f>FQ52-FQ53</f>
        <v>506.8299999999999</v>
      </c>
    </row>
    <row r="55" spans="1:173" s="5" customFormat="1" ht="22.5">
      <c r="A55" s="39" t="s">
        <v>60</v>
      </c>
      <c r="B55" s="16"/>
      <c r="C55" s="17">
        <f>C52-C50</f>
        <v>-318.8100000000004</v>
      </c>
      <c r="D55" s="17">
        <f aca="true" t="shared" si="33" ref="D55:Q55">D52-D50</f>
        <v>0</v>
      </c>
      <c r="E55" s="17">
        <f t="shared" si="33"/>
        <v>-382.78999999999996</v>
      </c>
      <c r="F55" s="17">
        <f t="shared" si="33"/>
        <v>0</v>
      </c>
      <c r="G55" s="17">
        <f t="shared" si="33"/>
        <v>212.7800000000002</v>
      </c>
      <c r="H55" s="17">
        <f t="shared" si="33"/>
        <v>0</v>
      </c>
      <c r="I55" s="17">
        <f t="shared" si="33"/>
        <v>-404.1300000000001</v>
      </c>
      <c r="J55" s="17">
        <f t="shared" si="33"/>
        <v>0</v>
      </c>
      <c r="K55" s="17">
        <f t="shared" si="33"/>
        <v>423.03999999999996</v>
      </c>
      <c r="L55" s="17">
        <f t="shared" si="33"/>
        <v>0</v>
      </c>
      <c r="M55" s="17">
        <f t="shared" si="33"/>
        <v>-135.69999999999982</v>
      </c>
      <c r="N55" s="17">
        <f t="shared" si="33"/>
        <v>0</v>
      </c>
      <c r="O55" s="17">
        <f t="shared" si="33"/>
        <v>-198.5999999999999</v>
      </c>
      <c r="P55" s="17">
        <f t="shared" si="33"/>
        <v>0</v>
      </c>
      <c r="Q55" s="17">
        <f t="shared" si="33"/>
        <v>-256.24999999999955</v>
      </c>
      <c r="R55" s="17"/>
      <c r="S55" s="18">
        <f t="shared" si="27"/>
        <v>-1060.4599999999996</v>
      </c>
      <c r="T55" s="44"/>
      <c r="U55" s="44"/>
      <c r="V55" s="44">
        <f>V52-V50</f>
        <v>-2410.9500000000003</v>
      </c>
      <c r="W55" s="44">
        <f aca="true" t="shared" si="34" ref="W55:AL55">W52-W50</f>
        <v>0</v>
      </c>
      <c r="X55" s="44">
        <f t="shared" si="34"/>
        <v>0</v>
      </c>
      <c r="Y55" s="44">
        <f t="shared" si="34"/>
        <v>-2920.9299999999994</v>
      </c>
      <c r="Z55" s="44">
        <f t="shared" si="34"/>
        <v>0</v>
      </c>
      <c r="AA55" s="44">
        <f t="shared" si="34"/>
        <v>0</v>
      </c>
      <c r="AB55" s="44">
        <f t="shared" si="34"/>
        <v>-2162.34</v>
      </c>
      <c r="AC55" s="44">
        <f t="shared" si="34"/>
        <v>0</v>
      </c>
      <c r="AD55" s="44">
        <f t="shared" si="34"/>
        <v>0</v>
      </c>
      <c r="AE55" s="44">
        <f t="shared" si="34"/>
        <v>-2013.4999999999995</v>
      </c>
      <c r="AF55" s="23">
        <f t="shared" si="6"/>
        <v>-10568.179999999998</v>
      </c>
      <c r="AG55" s="44">
        <f t="shared" si="34"/>
        <v>0</v>
      </c>
      <c r="AH55" s="44">
        <f t="shared" si="34"/>
        <v>0</v>
      </c>
      <c r="AI55" s="44">
        <f t="shared" si="34"/>
        <v>-1741.9299999999998</v>
      </c>
      <c r="AJ55" s="44">
        <f t="shared" si="34"/>
        <v>0</v>
      </c>
      <c r="AK55" s="44">
        <f t="shared" si="34"/>
        <v>0</v>
      </c>
      <c r="AL55" s="44">
        <f t="shared" si="34"/>
        <v>-1126.79</v>
      </c>
      <c r="AM55" s="44"/>
      <c r="AN55" s="44"/>
      <c r="AO55" s="44">
        <f>AO52-AO50</f>
        <v>204.53999999999996</v>
      </c>
      <c r="AP55" s="44">
        <f aca="true" t="shared" si="35" ref="AP55:AU55">AP52-AP50</f>
        <v>0</v>
      </c>
      <c r="AQ55" s="44">
        <f t="shared" si="35"/>
        <v>0</v>
      </c>
      <c r="AR55" s="44">
        <f t="shared" si="35"/>
        <v>-192.60000000000036</v>
      </c>
      <c r="AS55" s="44">
        <f t="shared" si="35"/>
        <v>0</v>
      </c>
      <c r="AT55" s="44">
        <f t="shared" si="35"/>
        <v>0</v>
      </c>
      <c r="AU55" s="44">
        <f t="shared" si="35"/>
        <v>-15.570000000000164</v>
      </c>
      <c r="AV55" s="44"/>
      <c r="AW55" s="44"/>
      <c r="AX55" s="44">
        <f>AX52-AX50</f>
        <v>-129.79000000000042</v>
      </c>
      <c r="AY55" s="44">
        <f aca="true" t="shared" si="36" ref="AY55:BD55">AY52-AY50</f>
        <v>0</v>
      </c>
      <c r="AZ55" s="44">
        <f t="shared" si="36"/>
        <v>0</v>
      </c>
      <c r="BA55" s="44">
        <f t="shared" si="36"/>
        <v>828.2599999999998</v>
      </c>
      <c r="BB55" s="44">
        <f t="shared" si="36"/>
        <v>0</v>
      </c>
      <c r="BC55" s="44">
        <f t="shared" si="36"/>
        <v>0</v>
      </c>
      <c r="BD55" s="44">
        <f t="shared" si="36"/>
        <v>-414.02</v>
      </c>
      <c r="BE55" s="44">
        <f aca="true" t="shared" si="37" ref="BE55:BM55">BE52-BE50</f>
        <v>0</v>
      </c>
      <c r="BF55" s="44">
        <f t="shared" si="37"/>
        <v>0</v>
      </c>
      <c r="BG55" s="44">
        <f t="shared" si="37"/>
        <v>-412.65999999999985</v>
      </c>
      <c r="BH55" s="44">
        <f t="shared" si="37"/>
        <v>0</v>
      </c>
      <c r="BI55" s="44">
        <f t="shared" si="37"/>
        <v>0</v>
      </c>
      <c r="BJ55" s="44">
        <f t="shared" si="37"/>
        <v>194.07999999999993</v>
      </c>
      <c r="BK55" s="44">
        <f t="shared" si="37"/>
        <v>0</v>
      </c>
      <c r="BL55" s="44">
        <f t="shared" si="37"/>
        <v>0</v>
      </c>
      <c r="BM55" s="44">
        <f t="shared" si="37"/>
        <v>-142.98999999999978</v>
      </c>
      <c r="BN55" s="44">
        <f>BN52-BN50</f>
        <v>0</v>
      </c>
      <c r="BO55" s="44">
        <f>BO52-BO50</f>
        <v>0</v>
      </c>
      <c r="BP55" s="44">
        <f>BP52-BP50</f>
        <v>-211.3800000000001</v>
      </c>
      <c r="BQ55" s="23">
        <f t="shared" si="7"/>
        <v>-3160.850000000001</v>
      </c>
      <c r="BR55" s="23">
        <f t="shared" si="5"/>
        <v>-13729.029999999999</v>
      </c>
      <c r="BS55" s="44"/>
      <c r="BT55" s="44"/>
      <c r="BU55" s="44">
        <f>BU52-BU50</f>
        <v>-521.0400000000004</v>
      </c>
      <c r="BV55" s="44"/>
      <c r="BW55" s="44"/>
      <c r="BX55" s="44">
        <f>BX52-BX50</f>
        <v>-138.7599999999993</v>
      </c>
      <c r="BY55" s="44"/>
      <c r="BZ55" s="44"/>
      <c r="CA55" s="44">
        <f>CA52-CA50</f>
        <v>-320.9800000000005</v>
      </c>
      <c r="CB55" s="44"/>
      <c r="CC55" s="44"/>
      <c r="CD55" s="44">
        <f>CD52-CD50</f>
        <v>707.0600000000004</v>
      </c>
      <c r="CE55" s="44"/>
      <c r="CF55" s="44"/>
      <c r="CG55" s="44">
        <f>CG52-CG50</f>
        <v>78.36000000000058</v>
      </c>
      <c r="CH55" s="44"/>
      <c r="CI55" s="44"/>
      <c r="CJ55" s="44">
        <f>CJ52-CJ50</f>
        <v>139.73000000000047</v>
      </c>
      <c r="CK55" s="44"/>
      <c r="CL55" s="44"/>
      <c r="CM55" s="44">
        <f>CM52-CM50</f>
        <v>-72.42000000000007</v>
      </c>
      <c r="CN55" s="44"/>
      <c r="CO55" s="44"/>
      <c r="CP55" s="44">
        <f>CP52-CP50</f>
        <v>341.8099999999995</v>
      </c>
      <c r="CQ55" s="44"/>
      <c r="CR55" s="44"/>
      <c r="CS55" s="44">
        <f>CS52-CS50</f>
        <v>-338.0100000000002</v>
      </c>
      <c r="CT55" s="44"/>
      <c r="CU55" s="44"/>
      <c r="CV55" s="44">
        <f>CV52-CV50</f>
        <v>-136.3699999999999</v>
      </c>
      <c r="CW55" s="44"/>
      <c r="CX55" s="44"/>
      <c r="CY55" s="44">
        <f>CY52-CY50</f>
        <v>33.1200000000008</v>
      </c>
      <c r="CZ55" s="44"/>
      <c r="DA55" s="44"/>
      <c r="DB55" s="44">
        <f>DB52-DB50</f>
        <v>-593.8799999999997</v>
      </c>
      <c r="DC55" s="10">
        <f t="shared" si="8"/>
        <v>-821.3799999999983</v>
      </c>
      <c r="DD55" s="37">
        <f t="shared" si="9"/>
        <v>-14550.409999999996</v>
      </c>
      <c r="DE55" s="44"/>
      <c r="DF55" s="44"/>
      <c r="DG55" s="44">
        <f>DG52-DG50</f>
        <v>-241.98999999999978</v>
      </c>
      <c r="DH55" s="44"/>
      <c r="DI55" s="44"/>
      <c r="DJ55" s="44">
        <f>DJ52-DJ50</f>
        <v>118.3100000000004</v>
      </c>
      <c r="DK55" s="44"/>
      <c r="DL55" s="44"/>
      <c r="DM55" s="44">
        <f>DM52-DM50</f>
        <v>128.3699999999999</v>
      </c>
      <c r="DN55" s="44"/>
      <c r="DO55" s="44"/>
      <c r="DP55" s="44">
        <f>DP52-DP50</f>
        <v>-335.09000000000015</v>
      </c>
      <c r="DQ55" s="44"/>
      <c r="DR55" s="44"/>
      <c r="DS55" s="44">
        <f>DS52-DS50</f>
        <v>-122.77999999999975</v>
      </c>
      <c r="DT55" s="44"/>
      <c r="DU55" s="44"/>
      <c r="DV55" s="44">
        <f>DV52-DV50</f>
        <v>-61.63999999999942</v>
      </c>
      <c r="DW55" s="44"/>
      <c r="DX55" s="44"/>
      <c r="DY55" s="44">
        <f>DY52-DY50</f>
        <v>578.1000000000004</v>
      </c>
      <c r="DZ55" s="44"/>
      <c r="EA55" s="44"/>
      <c r="EB55" s="44">
        <f>EB52-EB50</f>
        <v>62.92000000000007</v>
      </c>
      <c r="EC55" s="44"/>
      <c r="ED55" s="44"/>
      <c r="EE55" s="44">
        <f>EE52-EE50</f>
        <v>-305.10000000000036</v>
      </c>
      <c r="EF55" s="44"/>
      <c r="EG55" s="44"/>
      <c r="EH55" s="44">
        <f>EH52-EH50</f>
        <v>-166.7400000000007</v>
      </c>
      <c r="EI55" s="44"/>
      <c r="EJ55" s="44"/>
      <c r="EK55" s="44">
        <f>EK52-EK50</f>
        <v>-72.92000000000007</v>
      </c>
      <c r="EL55" s="44"/>
      <c r="EM55" s="44"/>
      <c r="EN55" s="44">
        <f>EN52-EN50</f>
        <v>28.25</v>
      </c>
      <c r="EO55" s="23">
        <f t="shared" si="15"/>
        <v>-390.3099999999995</v>
      </c>
      <c r="EP55" s="23">
        <f t="shared" si="16"/>
        <v>-14940.719999999996</v>
      </c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</row>
    <row r="56" spans="1:173" s="6" customFormat="1" ht="18.75" customHeight="1">
      <c r="A56" s="50" t="s">
        <v>64</v>
      </c>
      <c r="B56" s="51"/>
      <c r="C56" s="52">
        <f>C46+C53</f>
        <v>5284.239999999997</v>
      </c>
      <c r="D56" s="52">
        <f aca="true" t="shared" si="38" ref="D56:Q56">D46+D53</f>
        <v>0</v>
      </c>
      <c r="E56" s="52">
        <f t="shared" si="38"/>
        <v>3483.709999999998</v>
      </c>
      <c r="F56" s="52">
        <f t="shared" si="38"/>
        <v>0</v>
      </c>
      <c r="G56" s="52">
        <f t="shared" si="38"/>
        <v>-1211.660000000004</v>
      </c>
      <c r="H56" s="52">
        <f t="shared" si="38"/>
        <v>0</v>
      </c>
      <c r="I56" s="52">
        <f t="shared" si="38"/>
        <v>2895.879999999998</v>
      </c>
      <c r="J56" s="52">
        <f t="shared" si="38"/>
        <v>0</v>
      </c>
      <c r="K56" s="52">
        <f t="shared" si="38"/>
        <v>-5959.710000000003</v>
      </c>
      <c r="L56" s="52">
        <f t="shared" si="38"/>
        <v>0</v>
      </c>
      <c r="M56" s="52">
        <f t="shared" si="38"/>
        <v>-226.80000000000018</v>
      </c>
      <c r="N56" s="52">
        <f t="shared" si="38"/>
        <v>0</v>
      </c>
      <c r="O56" s="52">
        <f t="shared" si="38"/>
        <v>1438.4299999999976</v>
      </c>
      <c r="P56" s="52">
        <f t="shared" si="38"/>
        <v>0</v>
      </c>
      <c r="Q56" s="52">
        <f t="shared" si="38"/>
        <v>1164.139999999998</v>
      </c>
      <c r="R56" s="53"/>
      <c r="S56" s="18">
        <f t="shared" si="27"/>
        <v>6868.229999999981</v>
      </c>
      <c r="T56" s="44"/>
      <c r="U56" s="44"/>
      <c r="V56" s="44">
        <f>V46+V53</f>
        <v>-651.75</v>
      </c>
      <c r="W56" s="44">
        <f aca="true" t="shared" si="39" ref="W56:AL56">W46+W53</f>
        <v>0</v>
      </c>
      <c r="X56" s="44">
        <f t="shared" si="39"/>
        <v>0</v>
      </c>
      <c r="Y56" s="44">
        <f t="shared" si="39"/>
        <v>16151.879999999997</v>
      </c>
      <c r="Z56" s="44">
        <f t="shared" si="39"/>
        <v>0</v>
      </c>
      <c r="AA56" s="44">
        <f t="shared" si="39"/>
        <v>0</v>
      </c>
      <c r="AB56" s="44">
        <f t="shared" si="39"/>
        <v>3663.6999999999975</v>
      </c>
      <c r="AC56" s="44">
        <f t="shared" si="39"/>
        <v>0</v>
      </c>
      <c r="AD56" s="44">
        <f t="shared" si="39"/>
        <v>0</v>
      </c>
      <c r="AE56" s="44">
        <f t="shared" si="39"/>
        <v>9400.159999999996</v>
      </c>
      <c r="AF56" s="23">
        <f t="shared" si="6"/>
        <v>35432.21999999997</v>
      </c>
      <c r="AG56" s="44">
        <f t="shared" si="39"/>
        <v>0</v>
      </c>
      <c r="AH56" s="44">
        <f t="shared" si="39"/>
        <v>0</v>
      </c>
      <c r="AI56" s="44">
        <f t="shared" si="39"/>
        <v>16703.86</v>
      </c>
      <c r="AJ56" s="44">
        <f t="shared" si="39"/>
        <v>0</v>
      </c>
      <c r="AK56" s="44">
        <f t="shared" si="39"/>
        <v>0</v>
      </c>
      <c r="AL56" s="44">
        <f t="shared" si="39"/>
        <v>12170.910000000003</v>
      </c>
      <c r="AM56" s="44"/>
      <c r="AN56" s="44"/>
      <c r="AO56" s="44">
        <f>AO46+AO53</f>
        <v>-1906.8700000000017</v>
      </c>
      <c r="AP56" s="44">
        <f aca="true" t="shared" si="40" ref="AP56:AU56">AP46+AP53</f>
        <v>0</v>
      </c>
      <c r="AQ56" s="44">
        <f t="shared" si="40"/>
        <v>0</v>
      </c>
      <c r="AR56" s="44">
        <f t="shared" si="40"/>
        <v>3335.1500000000033</v>
      </c>
      <c r="AS56" s="44">
        <f t="shared" si="40"/>
        <v>0</v>
      </c>
      <c r="AT56" s="44">
        <f t="shared" si="40"/>
        <v>0</v>
      </c>
      <c r="AU56" s="44">
        <f t="shared" si="40"/>
        <v>1093.870000000003</v>
      </c>
      <c r="AV56" s="44"/>
      <c r="AW56" s="44"/>
      <c r="AX56" s="44">
        <f>AX46+AX53</f>
        <v>1208.0900000000033</v>
      </c>
      <c r="AY56" s="44">
        <f aca="true" t="shared" si="41" ref="AY56:BD56">AY46+AY53</f>
        <v>0</v>
      </c>
      <c r="AZ56" s="44">
        <f t="shared" si="41"/>
        <v>0</v>
      </c>
      <c r="BA56" s="44">
        <f t="shared" si="41"/>
        <v>-5497.069999999998</v>
      </c>
      <c r="BB56" s="44">
        <f t="shared" si="41"/>
        <v>0</v>
      </c>
      <c r="BC56" s="44">
        <f t="shared" si="41"/>
        <v>0</v>
      </c>
      <c r="BD56" s="44">
        <f t="shared" si="41"/>
        <v>8551.740000000002</v>
      </c>
      <c r="BE56" s="44">
        <f aca="true" t="shared" si="42" ref="BE56:BM56">BE46+BE53</f>
        <v>0</v>
      </c>
      <c r="BF56" s="44">
        <f t="shared" si="42"/>
        <v>0</v>
      </c>
      <c r="BG56" s="44">
        <f t="shared" si="42"/>
        <v>3931.920000000002</v>
      </c>
      <c r="BH56" s="44">
        <f t="shared" si="42"/>
        <v>0</v>
      </c>
      <c r="BI56" s="44">
        <f t="shared" si="42"/>
        <v>0</v>
      </c>
      <c r="BJ56" s="44">
        <f t="shared" si="42"/>
        <v>873.6299999999992</v>
      </c>
      <c r="BK56" s="44">
        <f t="shared" si="42"/>
        <v>0</v>
      </c>
      <c r="BL56" s="44">
        <f t="shared" si="42"/>
        <v>0</v>
      </c>
      <c r="BM56" s="44">
        <f t="shared" si="42"/>
        <v>-2256.050000000001</v>
      </c>
      <c r="BN56" s="44">
        <f>BN46+BN53</f>
        <v>0</v>
      </c>
      <c r="BO56" s="44">
        <f>BO46+BO53</f>
        <v>0</v>
      </c>
      <c r="BP56" s="44">
        <f>BP46+BP53</f>
        <v>3791.420000000001</v>
      </c>
      <c r="BQ56" s="23">
        <f t="shared" si="7"/>
        <v>42000.60000000002</v>
      </c>
      <c r="BR56" s="23">
        <f t="shared" si="5"/>
        <v>77432.81999999999</v>
      </c>
      <c r="BS56" s="44"/>
      <c r="BT56" s="44"/>
      <c r="BU56" s="44">
        <f>BU46+BU53</f>
        <v>3623.68</v>
      </c>
      <c r="BV56" s="44"/>
      <c r="BW56" s="44"/>
      <c r="BX56" s="44">
        <f>BX46+BX53</f>
        <v>1712.569999999997</v>
      </c>
      <c r="BY56" s="44"/>
      <c r="BZ56" s="44"/>
      <c r="CA56" s="44">
        <f>CA46+CA53</f>
        <v>3713.819999999997</v>
      </c>
      <c r="CB56" s="44"/>
      <c r="CC56" s="44"/>
      <c r="CD56" s="44">
        <f>CD46+CD53</f>
        <v>-3557.45</v>
      </c>
      <c r="CE56" s="44"/>
      <c r="CF56" s="44"/>
      <c r="CG56" s="44">
        <f>CG46+CG53</f>
        <v>177.72999999999593</v>
      </c>
      <c r="CH56" s="44"/>
      <c r="CI56" s="44"/>
      <c r="CJ56" s="44">
        <f>CJ46+CJ53</f>
        <v>-1641.7700000000013</v>
      </c>
      <c r="CK56" s="44"/>
      <c r="CL56" s="44"/>
      <c r="CM56" s="44">
        <f>CM46+CM53</f>
        <v>2059.869999999997</v>
      </c>
      <c r="CN56" s="44"/>
      <c r="CO56" s="44"/>
      <c r="CP56" s="44">
        <f>CP46+CP53</f>
        <v>-4532.390000000001</v>
      </c>
      <c r="CQ56" s="44"/>
      <c r="CR56" s="44"/>
      <c r="CS56" s="44">
        <f>CS46+CS53</f>
        <v>2687.519999999995</v>
      </c>
      <c r="CT56" s="44"/>
      <c r="CU56" s="44"/>
      <c r="CV56" s="44">
        <f>CV46+CV53</f>
        <v>1705.1699999999955</v>
      </c>
      <c r="CW56" s="44"/>
      <c r="CX56" s="44"/>
      <c r="CY56" s="44">
        <f>CY46+CY53</f>
        <v>1223.9199999999928</v>
      </c>
      <c r="CZ56" s="44"/>
      <c r="DA56" s="44"/>
      <c r="DB56" s="44">
        <f>DB46+DB53</f>
        <v>3771.8299999999967</v>
      </c>
      <c r="DC56" s="10">
        <f t="shared" si="8"/>
        <v>10944.499999999965</v>
      </c>
      <c r="DD56" s="37">
        <f t="shared" si="9"/>
        <v>88377.31999999996</v>
      </c>
      <c r="DE56" s="44"/>
      <c r="DF56" s="44"/>
      <c r="DG56" s="44">
        <f>DG46+DG53</f>
        <v>241.98999999999978</v>
      </c>
      <c r="DH56" s="44"/>
      <c r="DI56" s="44"/>
      <c r="DJ56" s="44">
        <f>DJ46+DJ53</f>
        <v>2172.420000000003</v>
      </c>
      <c r="DK56" s="44"/>
      <c r="DL56" s="44"/>
      <c r="DM56" s="44">
        <f>DM46+DM53</f>
        <v>1125.8300000000045</v>
      </c>
      <c r="DN56" s="44"/>
      <c r="DO56" s="44"/>
      <c r="DP56" s="44">
        <f>DP46+DP53</f>
        <v>6347.300000000007</v>
      </c>
      <c r="DQ56" s="44"/>
      <c r="DR56" s="44"/>
      <c r="DS56" s="44">
        <f>DS46+DS53</f>
        <v>744.4100000000044</v>
      </c>
      <c r="DT56" s="44"/>
      <c r="DU56" s="44"/>
      <c r="DV56" s="44">
        <f>DV46+DV53</f>
        <v>2722.9700000000084</v>
      </c>
      <c r="DW56" s="44"/>
      <c r="DX56" s="44"/>
      <c r="DY56" s="44">
        <f>DY46+DY53</f>
        <v>-6106.85</v>
      </c>
      <c r="DZ56" s="44"/>
      <c r="EA56" s="44"/>
      <c r="EB56" s="44">
        <f>EB46+EB53</f>
        <v>-16779.399999999994</v>
      </c>
      <c r="EC56" s="44"/>
      <c r="ED56" s="44"/>
      <c r="EE56" s="44">
        <f>EE46+EE53</f>
        <v>5145.920000000007</v>
      </c>
      <c r="EF56" s="44"/>
      <c r="EG56" s="44"/>
      <c r="EH56" s="44">
        <f>EH46+EH53</f>
        <v>2841.5500000000056</v>
      </c>
      <c r="EI56" s="44"/>
      <c r="EJ56" s="44"/>
      <c r="EK56" s="44">
        <f>EK46+EK53</f>
        <v>394.2000000000062</v>
      </c>
      <c r="EL56" s="44"/>
      <c r="EM56" s="44"/>
      <c r="EN56" s="44">
        <f>EN46+EN53</f>
        <v>955.5500000000029</v>
      </c>
      <c r="EO56" s="23">
        <f t="shared" si="15"/>
        <v>-194.1099999999451</v>
      </c>
      <c r="EP56" s="23">
        <f t="shared" si="16"/>
        <v>88183.21000000002</v>
      </c>
      <c r="EQ56" s="44"/>
      <c r="ER56" s="44"/>
      <c r="ES56" s="44">
        <f>ES53-ES51</f>
        <v>-790.7300000000005</v>
      </c>
      <c r="ET56" s="44"/>
      <c r="EU56" s="44"/>
      <c r="EV56" s="44">
        <f>EV53-EV51</f>
        <v>-1229.8200000000006</v>
      </c>
      <c r="EW56" s="44"/>
      <c r="EX56" s="44"/>
      <c r="EY56" s="44">
        <f>EY53-EY51</f>
        <v>65.22000000000025</v>
      </c>
      <c r="EZ56" s="44"/>
      <c r="FA56" s="44"/>
      <c r="FB56" s="44">
        <f>FB53-FB51</f>
        <v>15.5</v>
      </c>
      <c r="FC56" s="44"/>
      <c r="FD56" s="44"/>
      <c r="FE56" s="44">
        <f>FE53-FE51</f>
        <v>434.64999999999964</v>
      </c>
      <c r="FF56" s="44"/>
      <c r="FG56" s="44"/>
      <c r="FH56" s="44">
        <f>FH53-FH51</f>
        <v>-79.40999999999985</v>
      </c>
      <c r="FI56" s="44"/>
      <c r="FJ56" s="44"/>
      <c r="FK56" s="44">
        <f>FK53-FK51</f>
        <v>-376.7600000000002</v>
      </c>
      <c r="FL56" s="44"/>
      <c r="FM56" s="44"/>
      <c r="FN56" s="44">
        <f>FN53-FN51</f>
        <v>153.3199999999997</v>
      </c>
      <c r="FO56" s="44"/>
      <c r="FP56" s="44"/>
      <c r="FQ56" s="44">
        <f>FQ53-FQ51</f>
        <v>-506.8299999999999</v>
      </c>
    </row>
    <row r="57" spans="1:173" s="6" customFormat="1" ht="24">
      <c r="A57" s="50" t="s">
        <v>65</v>
      </c>
      <c r="B57" s="51"/>
      <c r="C57" s="52">
        <f>C48+C55</f>
        <v>4286.519999999998</v>
      </c>
      <c r="D57" s="52">
        <f aca="true" t="shared" si="43" ref="D57:Q57">D48+D55</f>
        <v>0</v>
      </c>
      <c r="E57" s="52">
        <f t="shared" si="43"/>
        <v>5938.750000000001</v>
      </c>
      <c r="F57" s="52">
        <f t="shared" si="43"/>
        <v>0</v>
      </c>
      <c r="G57" s="52">
        <f t="shared" si="43"/>
        <v>8246.019999999999</v>
      </c>
      <c r="H57" s="52">
        <f t="shared" si="43"/>
        <v>0</v>
      </c>
      <c r="I57" s="52">
        <f t="shared" si="43"/>
        <v>-983.2300000000023</v>
      </c>
      <c r="J57" s="52">
        <f t="shared" si="43"/>
        <v>0</v>
      </c>
      <c r="K57" s="52">
        <f t="shared" si="43"/>
        <v>11259.21</v>
      </c>
      <c r="L57" s="52">
        <f t="shared" si="43"/>
        <v>0</v>
      </c>
      <c r="M57" s="52">
        <f t="shared" si="43"/>
        <v>9420.149999999998</v>
      </c>
      <c r="N57" s="52">
        <f t="shared" si="43"/>
        <v>0</v>
      </c>
      <c r="O57" s="52">
        <f t="shared" si="43"/>
        <v>6740.360000000002</v>
      </c>
      <c r="P57" s="52">
        <f t="shared" si="43"/>
        <v>0</v>
      </c>
      <c r="Q57" s="52">
        <f t="shared" si="43"/>
        <v>7767.689999999999</v>
      </c>
      <c r="R57" s="53"/>
      <c r="S57" s="18">
        <f t="shared" si="27"/>
        <v>52675.46999999999</v>
      </c>
      <c r="T57" s="17"/>
      <c r="U57" s="17"/>
      <c r="V57" s="17">
        <f>V48+V55</f>
        <v>6188.880000000001</v>
      </c>
      <c r="W57" s="17">
        <f aca="true" t="shared" si="44" ref="W57:AL57">W48+W55</f>
        <v>0</v>
      </c>
      <c r="X57" s="17">
        <f t="shared" si="44"/>
        <v>0</v>
      </c>
      <c r="Y57" s="17">
        <f t="shared" si="44"/>
        <v>-8815.090000000004</v>
      </c>
      <c r="Z57" s="17">
        <f t="shared" si="44"/>
        <v>0</v>
      </c>
      <c r="AA57" s="17">
        <f t="shared" si="44"/>
        <v>0</v>
      </c>
      <c r="AB57" s="17">
        <f t="shared" si="44"/>
        <v>4337.27</v>
      </c>
      <c r="AC57" s="17">
        <f t="shared" si="44"/>
        <v>0</v>
      </c>
      <c r="AD57" s="17">
        <f t="shared" si="44"/>
        <v>0</v>
      </c>
      <c r="AE57" s="17">
        <f t="shared" si="44"/>
        <v>78.28249999999798</v>
      </c>
      <c r="AF57" s="23">
        <f t="shared" si="6"/>
        <v>54464.812499999985</v>
      </c>
      <c r="AG57" s="17">
        <f t="shared" si="44"/>
        <v>0</v>
      </c>
      <c r="AH57" s="17">
        <f t="shared" si="44"/>
        <v>0</v>
      </c>
      <c r="AI57" s="17">
        <f t="shared" si="44"/>
        <v>-1732.4028571428566</v>
      </c>
      <c r="AJ57" s="17">
        <f t="shared" si="44"/>
        <v>0</v>
      </c>
      <c r="AK57" s="17">
        <f t="shared" si="44"/>
        <v>0</v>
      </c>
      <c r="AL57" s="17">
        <f t="shared" si="44"/>
        <v>-12126.960000000021</v>
      </c>
      <c r="AM57" s="17"/>
      <c r="AN57" s="17"/>
      <c r="AO57" s="17">
        <f>AO48+AO55</f>
        <v>-8766.989999999998</v>
      </c>
      <c r="AP57" s="17">
        <f aca="true" t="shared" si="45" ref="AP57:AU57">AP48+AP55</f>
        <v>0</v>
      </c>
      <c r="AQ57" s="17">
        <f t="shared" si="45"/>
        <v>0</v>
      </c>
      <c r="AR57" s="17">
        <f t="shared" si="45"/>
        <v>9938.849999999997</v>
      </c>
      <c r="AS57" s="17">
        <f t="shared" si="45"/>
        <v>0</v>
      </c>
      <c r="AT57" s="17">
        <f t="shared" si="45"/>
        <v>0</v>
      </c>
      <c r="AU57" s="17">
        <f t="shared" si="45"/>
        <v>10818.05</v>
      </c>
      <c r="AV57" s="17"/>
      <c r="AW57" s="17"/>
      <c r="AX57" s="17">
        <f>AX48+AX55</f>
        <v>11862.249999999996</v>
      </c>
      <c r="AY57" s="17">
        <f aca="true" t="shared" si="46" ref="AY57:BD57">AY48+AY55</f>
        <v>0</v>
      </c>
      <c r="AZ57" s="17">
        <f t="shared" si="46"/>
        <v>0</v>
      </c>
      <c r="BA57" s="17">
        <f t="shared" si="46"/>
        <v>17490.299999999996</v>
      </c>
      <c r="BB57" s="17">
        <f t="shared" si="46"/>
        <v>0</v>
      </c>
      <c r="BC57" s="17">
        <f t="shared" si="46"/>
        <v>0</v>
      </c>
      <c r="BD57" s="17">
        <f t="shared" si="46"/>
        <v>5950.670000000002</v>
      </c>
      <c r="BE57" s="17">
        <f aca="true" t="shared" si="47" ref="BE57:BM57">BE48+BE55</f>
        <v>0</v>
      </c>
      <c r="BF57" s="17">
        <f t="shared" si="47"/>
        <v>0</v>
      </c>
      <c r="BG57" s="17">
        <f t="shared" si="47"/>
        <v>3340.110000000004</v>
      </c>
      <c r="BH57" s="17">
        <f t="shared" si="47"/>
        <v>0</v>
      </c>
      <c r="BI57" s="17">
        <f t="shared" si="47"/>
        <v>0</v>
      </c>
      <c r="BJ57" s="17">
        <f t="shared" si="47"/>
        <v>7151.850000000004</v>
      </c>
      <c r="BK57" s="17">
        <f t="shared" si="47"/>
        <v>0</v>
      </c>
      <c r="BL57" s="17">
        <f t="shared" si="47"/>
        <v>0</v>
      </c>
      <c r="BM57" s="17">
        <f t="shared" si="47"/>
        <v>-52670.50000000001</v>
      </c>
      <c r="BN57" s="17">
        <f>BN48+BN55</f>
        <v>0</v>
      </c>
      <c r="BO57" s="17">
        <f>BO48+BO55</f>
        <v>0</v>
      </c>
      <c r="BP57" s="17">
        <f>BP48+BP55</f>
        <v>895.1499999999987</v>
      </c>
      <c r="BQ57" s="23">
        <f t="shared" si="7"/>
        <v>-7849.622857142889</v>
      </c>
      <c r="BR57" s="23">
        <f t="shared" si="5"/>
        <v>46615.1896428571</v>
      </c>
      <c r="BS57" s="17"/>
      <c r="BT57" s="17"/>
      <c r="BU57" s="17">
        <f>BU48+BU55</f>
        <v>-78596.53999999998</v>
      </c>
      <c r="BV57" s="17"/>
      <c r="BW57" s="17"/>
      <c r="BX57" s="17">
        <f>BX48+BX55</f>
        <v>-11630.820000000003</v>
      </c>
      <c r="BY57" s="17"/>
      <c r="BZ57" s="17"/>
      <c r="CA57" s="17">
        <f>CA48+CA55</f>
        <v>-60675.91799999998</v>
      </c>
      <c r="CB57" s="17"/>
      <c r="CC57" s="17"/>
      <c r="CD57" s="17">
        <f>CD48+CD55</f>
        <v>21263.019999999997</v>
      </c>
      <c r="CE57" s="17"/>
      <c r="CF57" s="17"/>
      <c r="CG57" s="17">
        <f>CG48+CG55</f>
        <v>12291.690000000002</v>
      </c>
      <c r="CH57" s="17"/>
      <c r="CI57" s="17"/>
      <c r="CJ57" s="17">
        <f>CJ48+CJ55</f>
        <v>19897.78</v>
      </c>
      <c r="CK57" s="17"/>
      <c r="CL57" s="17"/>
      <c r="CM57" s="17">
        <f>CM48+CM55</f>
        <v>14939.139999999998</v>
      </c>
      <c r="CN57" s="17"/>
      <c r="CO57" s="17"/>
      <c r="CP57" s="17">
        <f>CP48+CP55</f>
        <v>21482.309999999998</v>
      </c>
      <c r="CQ57" s="17"/>
      <c r="CR57" s="17"/>
      <c r="CS57" s="17">
        <f>CS48+CS55</f>
        <v>13686.420000000004</v>
      </c>
      <c r="CT57" s="17"/>
      <c r="CU57" s="17"/>
      <c r="CV57" s="17">
        <f>CV48+CV55</f>
        <v>13272.570000000003</v>
      </c>
      <c r="CW57" s="17"/>
      <c r="CX57" s="17"/>
      <c r="CY57" s="17">
        <f>CY48+CY55</f>
        <v>-2891.2099999999864</v>
      </c>
      <c r="CZ57" s="17"/>
      <c r="DA57" s="17"/>
      <c r="DB57" s="17">
        <f>DB48+DB55</f>
        <v>-54403.01999999998</v>
      </c>
      <c r="DC57" s="10">
        <f t="shared" si="8"/>
        <v>-91364.57799999992</v>
      </c>
      <c r="DD57" s="37">
        <f t="shared" si="9"/>
        <v>-44749.38835714282</v>
      </c>
      <c r="DE57" s="17"/>
      <c r="DF57" s="17"/>
      <c r="DG57" s="17">
        <f>DG48+DG55</f>
        <v>15446.170000000004</v>
      </c>
      <c r="DH57" s="17"/>
      <c r="DI57" s="17"/>
      <c r="DJ57" s="17">
        <f>DJ48+DJ55</f>
        <v>26070.040000000005</v>
      </c>
      <c r="DK57" s="17"/>
      <c r="DL57" s="17"/>
      <c r="DM57" s="17">
        <f>DM48+DM55</f>
        <v>30687.900000000005</v>
      </c>
      <c r="DN57" s="17"/>
      <c r="DO57" s="17"/>
      <c r="DP57" s="17">
        <f>DP48+DP55</f>
        <v>23154.27</v>
      </c>
      <c r="DQ57" s="17"/>
      <c r="DR57" s="17"/>
      <c r="DS57" s="17">
        <f>DS48+DS55</f>
        <v>29462.880000000005</v>
      </c>
      <c r="DT57" s="17"/>
      <c r="DU57" s="17"/>
      <c r="DV57" s="17">
        <f>DV48+DV55</f>
        <v>-269352.47000000003</v>
      </c>
      <c r="DW57" s="17"/>
      <c r="DX57" s="17"/>
      <c r="DY57" s="17">
        <f>DY48+DY55</f>
        <v>45721.25000000001</v>
      </c>
      <c r="DZ57" s="17"/>
      <c r="EA57" s="17"/>
      <c r="EB57" s="17">
        <f>EB48+EB55</f>
        <v>56586.21</v>
      </c>
      <c r="EC57" s="17"/>
      <c r="ED57" s="17"/>
      <c r="EE57" s="17">
        <f>EE48+EE55</f>
        <v>30240.230000000003</v>
      </c>
      <c r="EF57" s="17"/>
      <c r="EG57" s="17"/>
      <c r="EH57" s="17">
        <f>EH48+EH55</f>
        <v>14374.95</v>
      </c>
      <c r="EI57" s="17"/>
      <c r="EJ57" s="17"/>
      <c r="EK57" s="17">
        <f>EK48+EK55</f>
        <v>23456.500000000007</v>
      </c>
      <c r="EL57" s="17"/>
      <c r="EM57" s="17"/>
      <c r="EN57" s="17">
        <f>EN48+EN55</f>
        <v>28829.590000000004</v>
      </c>
      <c r="EO57" s="101">
        <f t="shared" si="15"/>
        <v>54677.51999999999</v>
      </c>
      <c r="EP57" s="23">
        <f t="shared" si="16"/>
        <v>9928.131642857166</v>
      </c>
      <c r="EQ57" s="44"/>
      <c r="ER57" s="44"/>
      <c r="ES57" s="44">
        <f>ES47+ES54</f>
        <v>-7639.510000000005</v>
      </c>
      <c r="ET57" s="44"/>
      <c r="EU57" s="44"/>
      <c r="EV57" s="44">
        <f>EV47+EV54</f>
        <v>4761.349999999992</v>
      </c>
      <c r="EW57" s="44"/>
      <c r="EX57" s="44"/>
      <c r="EY57" s="44">
        <f>EY47+EY54</f>
        <v>2956.349999999992</v>
      </c>
      <c r="EZ57" s="44"/>
      <c r="FA57" s="44"/>
      <c r="FB57" s="44">
        <f>FB47+FB54</f>
        <v>-80.83000000000175</v>
      </c>
      <c r="FC57" s="44"/>
      <c r="FD57" s="44"/>
      <c r="FE57" s="44">
        <f>FE47+FE54</f>
        <v>-2484.610000000006</v>
      </c>
      <c r="FF57" s="44"/>
      <c r="FG57" s="44"/>
      <c r="FH57" s="44">
        <f>FH47+FH54</f>
        <v>1027.6399999999958</v>
      </c>
      <c r="FI57" s="44"/>
      <c r="FJ57" s="44"/>
      <c r="FK57" s="44">
        <f>FK47+FK54</f>
        <v>4620.459999999997</v>
      </c>
      <c r="FL57" s="44"/>
      <c r="FM57" s="44"/>
      <c r="FN57" s="44">
        <f>FN47+FN54</f>
        <v>-1666.9599999999991</v>
      </c>
      <c r="FO57" s="44"/>
      <c r="FP57" s="44"/>
      <c r="FQ57" s="44">
        <f>FQ47+FQ54</f>
        <v>6103.459999999997</v>
      </c>
    </row>
    <row r="58" spans="1:173" ht="12.75">
      <c r="A58" s="54"/>
      <c r="B58" s="54"/>
      <c r="C58" s="54"/>
      <c r="D58" s="54"/>
      <c r="T58" s="8"/>
      <c r="U58" s="8"/>
      <c r="V58" s="55">
        <f>S57+V57</f>
        <v>58864.34999999999</v>
      </c>
      <c r="W58" s="8"/>
      <c r="X58" s="8"/>
      <c r="Y58" s="8"/>
      <c r="Z58" s="8"/>
      <c r="AA58" s="8"/>
      <c r="AB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55"/>
      <c r="BQ58" s="8"/>
      <c r="BR58" s="8"/>
      <c r="BS58" s="8"/>
      <c r="BT58" s="8"/>
      <c r="BU58" s="55"/>
      <c r="BV58" s="8"/>
      <c r="BW58" s="8"/>
      <c r="BX58" s="55"/>
      <c r="BY58" s="8"/>
      <c r="BZ58" s="8"/>
      <c r="CA58" s="55"/>
      <c r="CB58" s="8"/>
      <c r="CC58" s="8"/>
      <c r="CD58" s="55"/>
      <c r="CE58" s="8"/>
      <c r="CF58" s="8"/>
      <c r="CG58" s="55"/>
      <c r="CH58" s="8"/>
      <c r="CI58" s="8"/>
      <c r="CJ58" s="55"/>
      <c r="CK58" s="8"/>
      <c r="CL58" s="8"/>
      <c r="CM58" s="55"/>
      <c r="CN58" s="8"/>
      <c r="CO58" s="8"/>
      <c r="CP58" s="55"/>
      <c r="CQ58" s="8"/>
      <c r="CR58" s="8"/>
      <c r="CS58" s="55"/>
      <c r="CT58" s="8"/>
      <c r="CU58" s="8"/>
      <c r="CV58" s="55"/>
      <c r="CW58" s="8"/>
      <c r="CX58" s="8"/>
      <c r="CY58" s="55"/>
      <c r="CZ58" s="8"/>
      <c r="DA58" s="8"/>
      <c r="DB58" s="55"/>
      <c r="DE58" s="8"/>
      <c r="DF58" s="8"/>
      <c r="DG58" s="55"/>
      <c r="DH58" s="8"/>
      <c r="DI58" s="8"/>
      <c r="DJ58" s="55"/>
      <c r="DK58" s="8"/>
      <c r="DL58" s="8"/>
      <c r="DM58" s="55"/>
      <c r="DN58" s="8"/>
      <c r="DO58" s="8"/>
      <c r="DP58" s="55"/>
      <c r="DQ58" s="8"/>
      <c r="DR58" s="8"/>
      <c r="DS58" s="55"/>
      <c r="DT58" s="8"/>
      <c r="DU58" s="8"/>
      <c r="DV58" s="55"/>
      <c r="DW58" s="8"/>
      <c r="DX58" s="8"/>
      <c r="DY58" s="55"/>
      <c r="DZ58" s="8"/>
      <c r="EA58" s="8"/>
      <c r="EB58" s="55"/>
      <c r="EC58" s="8"/>
      <c r="ED58" s="8"/>
      <c r="EE58" s="55"/>
      <c r="EF58" s="8"/>
      <c r="EG58" s="8"/>
      <c r="EH58" s="55"/>
      <c r="EI58" s="8"/>
      <c r="EJ58" s="8"/>
      <c r="EK58" s="55"/>
      <c r="EL58" s="8"/>
      <c r="EM58" s="8"/>
      <c r="EN58" s="55"/>
      <c r="EO58" s="55"/>
      <c r="EP58" s="55"/>
      <c r="EQ58" s="17"/>
      <c r="ER58" s="17"/>
      <c r="ES58" s="17">
        <f>ES49+ES56</f>
        <v>45379.00000000001</v>
      </c>
      <c r="ET58" s="17"/>
      <c r="EU58" s="17"/>
      <c r="EV58" s="17">
        <f>EV49+EV56</f>
        <v>33160.420000000006</v>
      </c>
      <c r="EW58" s="17"/>
      <c r="EX58" s="17"/>
      <c r="EY58" s="17">
        <f>EY49+EY56</f>
        <v>-22111.689999999988</v>
      </c>
      <c r="EZ58" s="17"/>
      <c r="FA58" s="17"/>
      <c r="FB58" s="17">
        <f>FB49+FB56</f>
        <v>29113.060000000005</v>
      </c>
      <c r="FC58" s="17"/>
      <c r="FD58" s="17"/>
      <c r="FE58" s="17">
        <f>FE49+FE56</f>
        <v>-53919.87999999998</v>
      </c>
      <c r="FF58" s="17"/>
      <c r="FG58" s="17"/>
      <c r="FH58" s="17">
        <f>FH49+FH56</f>
        <v>36894.130000000005</v>
      </c>
      <c r="FI58" s="17"/>
      <c r="FJ58" s="17"/>
      <c r="FK58" s="17">
        <f>FK49+FK56</f>
        <v>32912.36</v>
      </c>
      <c r="FL58" s="17"/>
      <c r="FM58" s="17"/>
      <c r="FN58" s="17">
        <f>FN49+FN56</f>
        <v>39588.73</v>
      </c>
      <c r="FO58" s="17"/>
      <c r="FP58" s="17"/>
      <c r="FQ58" s="17">
        <f>FQ49+FQ56</f>
        <v>31818.310000000005</v>
      </c>
    </row>
    <row r="59" spans="1:173" ht="14.25">
      <c r="A59" s="122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4"/>
      <c r="W59" s="124"/>
      <c r="X59" s="124"/>
      <c r="Y59" s="124"/>
      <c r="Z59" s="124"/>
      <c r="AA59" s="124"/>
      <c r="AB59" s="124"/>
      <c r="AC59" s="124"/>
      <c r="AD59" s="124"/>
      <c r="AE59" s="124"/>
      <c r="AF59" s="124"/>
      <c r="AG59" s="124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>
        <v>111627.59</v>
      </c>
      <c r="BE59" s="8"/>
      <c r="BF59" s="8"/>
      <c r="BG59" s="8"/>
      <c r="BH59" s="8"/>
      <c r="BI59" s="8"/>
      <c r="BJ59" s="55">
        <f>BD59+BG57+BJ57</f>
        <v>122119.55</v>
      </c>
      <c r="BK59" s="8"/>
      <c r="BL59" s="8"/>
      <c r="BM59" s="55">
        <f>BJ59+BM57</f>
        <v>69449.04999999999</v>
      </c>
      <c r="BN59" s="8"/>
      <c r="BO59" s="8"/>
      <c r="BP59" s="23">
        <v>63878.58</v>
      </c>
      <c r="BQ59" s="55"/>
      <c r="BR59" s="55"/>
      <c r="BS59" s="8"/>
      <c r="BT59" s="8"/>
      <c r="BU59" s="23">
        <f>BP61+BU57</f>
        <v>16219.940000000031</v>
      </c>
      <c r="BV59" s="8"/>
      <c r="BW59" s="8"/>
      <c r="BX59" s="23">
        <f>BU59+BX57</f>
        <v>4589.120000000028</v>
      </c>
      <c r="BY59" s="8"/>
      <c r="BZ59" s="8"/>
      <c r="CA59" s="44">
        <f>BX59+CA57</f>
        <v>-56086.79799999995</v>
      </c>
      <c r="CB59" s="8"/>
      <c r="CC59" s="8"/>
      <c r="CD59" s="23">
        <f>CA59+CD57</f>
        <v>-34823.777999999955</v>
      </c>
      <c r="CE59" s="8"/>
      <c r="CF59" s="8"/>
      <c r="CG59" s="23">
        <f>CD59+CG57</f>
        <v>-22532.087999999952</v>
      </c>
      <c r="CH59" s="8"/>
      <c r="CI59" s="8"/>
      <c r="CJ59" s="23">
        <f>CG59+CJ57</f>
        <v>-2634.3079999999536</v>
      </c>
      <c r="CK59" s="8"/>
      <c r="CL59" s="8"/>
      <c r="CM59" s="23">
        <f>CJ59+CM57</f>
        <v>12304.832000000044</v>
      </c>
      <c r="CN59" s="8"/>
      <c r="CO59" s="8"/>
      <c r="CP59" s="23">
        <f>CM59+CP57</f>
        <v>33787.14200000004</v>
      </c>
      <c r="CQ59" s="8"/>
      <c r="CR59" s="8"/>
      <c r="CS59" s="23">
        <f>CP61+CS57</f>
        <v>69327.29200000004</v>
      </c>
      <c r="CT59" s="8"/>
      <c r="CU59" s="8"/>
      <c r="CV59" s="23">
        <f>CS61+CV57</f>
        <v>82599.86200000005</v>
      </c>
      <c r="CW59" s="8"/>
      <c r="CX59" s="8"/>
      <c r="CY59" s="23">
        <f>CV61+CY57</f>
        <v>79708.65200000006</v>
      </c>
      <c r="CZ59" s="8"/>
      <c r="DA59" s="8"/>
      <c r="DB59" s="23">
        <f>CY61+DB57</f>
        <v>25305.632000000078</v>
      </c>
      <c r="DE59" s="8"/>
      <c r="DF59" s="8"/>
      <c r="DG59" s="23">
        <f>DD61+DG57</f>
        <v>51678.659142857185</v>
      </c>
      <c r="DH59" s="8"/>
      <c r="DI59" s="8"/>
      <c r="DJ59" s="23">
        <f>DG59+DJ57</f>
        <v>77748.6991428572</v>
      </c>
      <c r="DK59" s="8"/>
      <c r="DL59" s="8"/>
      <c r="DM59" s="23">
        <f>DJ59+DM57</f>
        <v>108436.5991428572</v>
      </c>
      <c r="DN59" s="8"/>
      <c r="DO59" s="8"/>
      <c r="DP59" s="23">
        <f>DM59+DP57</f>
        <v>131590.8691428572</v>
      </c>
      <c r="DQ59" s="8"/>
      <c r="DR59" s="8"/>
      <c r="DS59" s="23">
        <f>DP59+DS57</f>
        <v>161053.7491428572</v>
      </c>
      <c r="DT59" s="8"/>
      <c r="DU59" s="8"/>
      <c r="DV59" s="23">
        <f>DS59+DV57</f>
        <v>-108298.72085714282</v>
      </c>
      <c r="DW59" s="8"/>
      <c r="DX59" s="8"/>
      <c r="DY59" s="23">
        <f>DV61+DY57</f>
        <v>-62577.47085714281</v>
      </c>
      <c r="DZ59" s="8"/>
      <c r="EA59" s="8"/>
      <c r="EB59" s="23">
        <f>DY61+EB57</f>
        <v>-5991.260857142814</v>
      </c>
      <c r="EC59" s="8"/>
      <c r="ED59" s="8"/>
      <c r="EE59" s="23">
        <f>EB59+EE57</f>
        <v>24248.96914285719</v>
      </c>
      <c r="EF59" s="8"/>
      <c r="EG59" s="8"/>
      <c r="EH59" s="23">
        <f>EE59+EH57</f>
        <v>38623.919142857194</v>
      </c>
      <c r="EI59" s="8"/>
      <c r="EJ59" s="8"/>
      <c r="EK59" s="23">
        <f>EH59+EK57</f>
        <v>62080.4191428572</v>
      </c>
      <c r="EL59" s="8"/>
      <c r="EM59" s="8"/>
      <c r="EN59" s="23">
        <f>EK59+EN57</f>
        <v>90910.0091428572</v>
      </c>
      <c r="EO59" s="23"/>
      <c r="EP59" s="23"/>
      <c r="EQ59" s="8"/>
      <c r="ER59" s="8"/>
      <c r="ES59" s="55"/>
      <c r="ET59" s="8"/>
      <c r="EU59" s="8"/>
      <c r="EV59" s="55"/>
      <c r="EW59" s="8"/>
      <c r="EX59" s="8"/>
      <c r="EY59" s="55"/>
      <c r="EZ59" s="8"/>
      <c r="FA59" s="8"/>
      <c r="FB59" s="55"/>
      <c r="FC59" s="8"/>
      <c r="FD59" s="8"/>
      <c r="FE59" s="55"/>
      <c r="FF59" s="8"/>
      <c r="FG59" s="8"/>
      <c r="FH59" s="55"/>
      <c r="FI59" s="8"/>
      <c r="FJ59" s="8"/>
      <c r="FK59" s="55"/>
      <c r="FL59" s="8"/>
      <c r="FM59" s="8"/>
      <c r="FN59" s="55"/>
      <c r="FO59" s="8"/>
      <c r="FP59" s="8"/>
      <c r="FQ59" s="55"/>
    </row>
    <row r="60" spans="1:173" ht="14.25">
      <c r="A60" s="56"/>
      <c r="B60" s="56"/>
      <c r="C60" s="56"/>
      <c r="D60" s="56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55"/>
      <c r="BB60" s="8"/>
      <c r="BC60" s="8"/>
      <c r="BD60" s="55"/>
      <c r="BE60" s="8"/>
      <c r="BF60" s="8"/>
      <c r="BG60" s="55"/>
      <c r="BH60" s="8"/>
      <c r="BI60" s="8"/>
      <c r="BJ60" s="55"/>
      <c r="BK60" s="8"/>
      <c r="BL60" s="8"/>
      <c r="BM60" s="55"/>
      <c r="BN60" s="8"/>
      <c r="BO60" s="8" t="s">
        <v>263</v>
      </c>
      <c r="BP60" s="55">
        <v>30937.9</v>
      </c>
      <c r="BQ60" s="55"/>
      <c r="BR60" s="55"/>
      <c r="BS60" s="8"/>
      <c r="BT60" s="8"/>
      <c r="BU60" s="55"/>
      <c r="BV60" s="8"/>
      <c r="BW60" s="8"/>
      <c r="BX60" s="55"/>
      <c r="BY60" s="8"/>
      <c r="BZ60" s="8"/>
      <c r="CA60" s="55"/>
      <c r="CB60" s="8"/>
      <c r="CC60" s="8"/>
      <c r="CD60" s="55"/>
      <c r="CE60" s="8"/>
      <c r="CF60" s="8"/>
      <c r="CG60" s="55"/>
      <c r="CH60" s="8"/>
      <c r="CI60" s="8"/>
      <c r="CJ60" s="55"/>
      <c r="CK60" s="8"/>
      <c r="CL60" s="8"/>
      <c r="CM60" s="55"/>
      <c r="CN60" s="8"/>
      <c r="CO60" s="8" t="s">
        <v>341</v>
      </c>
      <c r="CP60" s="55">
        <v>21853.73</v>
      </c>
      <c r="CQ60" s="8"/>
      <c r="CR60" s="8" t="s">
        <v>341</v>
      </c>
      <c r="CS60" s="55"/>
      <c r="CT60" s="8"/>
      <c r="CU60" s="8" t="s">
        <v>341</v>
      </c>
      <c r="CV60" s="55"/>
      <c r="CW60" s="8"/>
      <c r="CX60" s="8" t="s">
        <v>341</v>
      </c>
      <c r="CY60" s="55"/>
      <c r="CZ60" s="8"/>
      <c r="DA60" s="8" t="s">
        <v>341</v>
      </c>
      <c r="DB60" s="55">
        <v>10926.86</v>
      </c>
      <c r="DC60" s="10">
        <f>DB60+CY60+CV60+CS60+CP60+CM60+CJ60+CG60+CD60+CA60+BX60+BU60</f>
        <v>32780.59</v>
      </c>
      <c r="DD60" s="37">
        <f>DC60+BP60</f>
        <v>63718.49</v>
      </c>
      <c r="DE60" s="8"/>
      <c r="DF60" s="8"/>
      <c r="DG60" s="55"/>
      <c r="DH60" s="8"/>
      <c r="DI60" s="8"/>
      <c r="DJ60" s="55"/>
      <c r="DK60" s="8"/>
      <c r="DL60" s="8" t="s">
        <v>341</v>
      </c>
      <c r="DM60" s="55"/>
      <c r="DN60" s="8"/>
      <c r="DO60" s="8" t="s">
        <v>341</v>
      </c>
      <c r="DP60" s="55"/>
      <c r="DQ60" s="8"/>
      <c r="DR60" s="8" t="s">
        <v>341</v>
      </c>
      <c r="DS60" s="55"/>
      <c r="DT60" s="8"/>
      <c r="DU60" s="8" t="s">
        <v>341</v>
      </c>
      <c r="DV60" s="55"/>
      <c r="DW60" s="8"/>
      <c r="DX60" s="8" t="s">
        <v>341</v>
      </c>
      <c r="DY60" s="55"/>
      <c r="DZ60" s="8"/>
      <c r="EA60" s="8" t="s">
        <v>341</v>
      </c>
      <c r="EB60" s="55"/>
      <c r="EC60" s="8"/>
      <c r="ED60" s="8" t="s">
        <v>341</v>
      </c>
      <c r="EE60" s="55"/>
      <c r="EF60" s="8"/>
      <c r="EG60" s="8" t="s">
        <v>341</v>
      </c>
      <c r="EH60" s="55"/>
      <c r="EI60" s="8"/>
      <c r="EJ60" s="8" t="s">
        <v>341</v>
      </c>
      <c r="EK60" s="55"/>
      <c r="EL60" s="8"/>
      <c r="EM60" s="8" t="s">
        <v>341</v>
      </c>
      <c r="EN60" s="55">
        <v>41961.74</v>
      </c>
      <c r="EO60" s="55"/>
      <c r="EP60" s="55">
        <f>EN60+DD60</f>
        <v>105680.23</v>
      </c>
      <c r="EQ60" s="8"/>
      <c r="ER60" s="8"/>
      <c r="ES60" s="23">
        <f>EP62+ES58</f>
        <v>45379.00000000001</v>
      </c>
      <c r="ET60" s="8"/>
      <c r="EU60" s="8"/>
      <c r="EV60" s="23">
        <f>ES63+EV58</f>
        <v>78539.42000000001</v>
      </c>
      <c r="EW60" s="8"/>
      <c r="EX60" s="8"/>
      <c r="EY60" s="23">
        <f>EV63+EY58</f>
        <v>56427.730000000025</v>
      </c>
      <c r="EZ60" s="8"/>
      <c r="FA60" s="8"/>
      <c r="FB60" s="23">
        <f>EY63+FB58</f>
        <v>85540.79000000004</v>
      </c>
      <c r="FC60" s="8"/>
      <c r="FD60" s="8"/>
      <c r="FE60" s="23">
        <f>FB63+FE58</f>
        <v>31620.910000000054</v>
      </c>
      <c r="FF60" s="8"/>
      <c r="FG60" s="8"/>
      <c r="FH60" s="23">
        <f>FE63+FH58</f>
        <v>68515.04000000007</v>
      </c>
      <c r="FI60" s="8"/>
      <c r="FJ60" s="8"/>
      <c r="FK60" s="23">
        <f>FH63+FK58</f>
        <v>101427.40000000007</v>
      </c>
      <c r="FL60" s="8"/>
      <c r="FM60" s="8"/>
      <c r="FN60" s="23">
        <f>FK63+FN58</f>
        <v>141016.13000000006</v>
      </c>
      <c r="FO60" s="8"/>
      <c r="FP60" s="8"/>
      <c r="FQ60" s="23">
        <f>FN63+FQ58</f>
        <v>172834.44000000006</v>
      </c>
    </row>
    <row r="61" spans="1:173" ht="15.75">
      <c r="A61" s="122"/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55">
        <f>BP59+BP60</f>
        <v>94816.48000000001</v>
      </c>
      <c r="BQ61" s="55"/>
      <c r="BR61" s="58"/>
      <c r="BS61" s="59"/>
      <c r="BT61" s="59"/>
      <c r="BU61" s="59"/>
      <c r="BV61" s="59"/>
      <c r="BW61" s="59"/>
      <c r="BX61" s="59"/>
      <c r="BY61" s="59"/>
      <c r="BZ61" s="59"/>
      <c r="CA61" s="59"/>
      <c r="CB61" s="59"/>
      <c r="CC61" s="59"/>
      <c r="CD61" s="59"/>
      <c r="CE61" s="59"/>
      <c r="CF61" s="59"/>
      <c r="CG61" s="59"/>
      <c r="CH61" s="8"/>
      <c r="CI61" s="8"/>
      <c r="CJ61" s="55"/>
      <c r="CK61" s="8"/>
      <c r="CL61" s="8"/>
      <c r="CM61" s="55"/>
      <c r="CN61" s="8"/>
      <c r="CO61" s="8"/>
      <c r="CP61" s="55">
        <f>CP59+CP60</f>
        <v>55640.87200000005</v>
      </c>
      <c r="CQ61" s="8"/>
      <c r="CR61" s="8"/>
      <c r="CS61" s="55">
        <f>CS59+CS60</f>
        <v>69327.29200000004</v>
      </c>
      <c r="CT61" s="8"/>
      <c r="CU61" s="8"/>
      <c r="CV61" s="55">
        <f>CV59+CV60</f>
        <v>82599.86200000005</v>
      </c>
      <c r="CW61" s="8"/>
      <c r="CX61" s="8"/>
      <c r="CY61" s="55">
        <f>CY59+CY60</f>
        <v>79708.65200000006</v>
      </c>
      <c r="CZ61" s="8"/>
      <c r="DA61" s="8"/>
      <c r="DB61" s="55">
        <f>DB59+DB60</f>
        <v>36232.49200000008</v>
      </c>
      <c r="DD61" s="88">
        <f>'[1]Лист1'!$DD$61</f>
        <v>36232.48914285718</v>
      </c>
      <c r="DE61" s="8"/>
      <c r="DF61" s="8"/>
      <c r="DG61" s="55"/>
      <c r="DH61" s="8"/>
      <c r="DI61" s="8"/>
      <c r="DJ61" s="55"/>
      <c r="DK61" s="8"/>
      <c r="DL61" s="8"/>
      <c r="DM61" s="55">
        <f>DM59+DM60</f>
        <v>108436.5991428572</v>
      </c>
      <c r="DN61" s="8"/>
      <c r="DO61" s="8"/>
      <c r="DP61" s="55">
        <f>DP59+DP60</f>
        <v>131590.8691428572</v>
      </c>
      <c r="DQ61" s="8"/>
      <c r="DR61" s="8"/>
      <c r="DS61" s="55">
        <f>DS59+DS60</f>
        <v>161053.7491428572</v>
      </c>
      <c r="DT61" s="8"/>
      <c r="DU61" s="8"/>
      <c r="DV61" s="55">
        <f>DV59+DV60</f>
        <v>-108298.72085714282</v>
      </c>
      <c r="DW61" s="8"/>
      <c r="DX61" s="8"/>
      <c r="DY61" s="55">
        <f>DY59+DY60</f>
        <v>-62577.47085714281</v>
      </c>
      <c r="DZ61" s="8"/>
      <c r="EA61" s="8"/>
      <c r="EB61" s="55">
        <f>EB59+EB60</f>
        <v>-5991.260857142814</v>
      </c>
      <c r="EC61" s="8"/>
      <c r="ED61" s="8"/>
      <c r="EE61" s="55">
        <f>EE59+EE60</f>
        <v>24248.96914285719</v>
      </c>
      <c r="EF61" s="8"/>
      <c r="EG61" s="8"/>
      <c r="EH61" s="55">
        <f>EH59+EH60</f>
        <v>38623.919142857194</v>
      </c>
      <c r="EI61" s="8"/>
      <c r="EJ61" s="8"/>
      <c r="EK61" s="55">
        <f>EK59+EK60</f>
        <v>62080.4191428572</v>
      </c>
      <c r="EL61" s="8"/>
      <c r="EM61" s="8" t="s">
        <v>459</v>
      </c>
      <c r="EN61" s="55">
        <v>3807</v>
      </c>
      <c r="EO61" s="55"/>
      <c r="EP61" s="55">
        <v>3807</v>
      </c>
      <c r="EQ61" s="8"/>
      <c r="ER61" s="8" t="s">
        <v>341</v>
      </c>
      <c r="ES61" s="55"/>
      <c r="ET61" s="8"/>
      <c r="EU61" s="8" t="s">
        <v>341</v>
      </c>
      <c r="EV61" s="55"/>
      <c r="EW61" s="8"/>
      <c r="EX61" s="8" t="s">
        <v>341</v>
      </c>
      <c r="EY61" s="55"/>
      <c r="EZ61" s="8"/>
      <c r="FA61" s="8" t="s">
        <v>341</v>
      </c>
      <c r="FB61" s="55"/>
      <c r="FC61" s="8"/>
      <c r="FD61" s="8" t="s">
        <v>341</v>
      </c>
      <c r="FE61" s="55"/>
      <c r="FF61" s="8"/>
      <c r="FG61" s="8" t="s">
        <v>341</v>
      </c>
      <c r="FH61" s="55"/>
      <c r="FI61" s="8"/>
      <c r="FJ61" s="8" t="s">
        <v>341</v>
      </c>
      <c r="FK61" s="55"/>
      <c r="FL61" s="8"/>
      <c r="FM61" s="8" t="s">
        <v>341</v>
      </c>
      <c r="FN61" s="55"/>
      <c r="FO61" s="8"/>
      <c r="FP61" s="8" t="s">
        <v>341</v>
      </c>
      <c r="FQ61" s="55"/>
    </row>
    <row r="62" spans="1:173" ht="15">
      <c r="A62" s="54"/>
      <c r="B62" s="54"/>
      <c r="C62" s="54"/>
      <c r="D62" s="54"/>
      <c r="T62" s="8"/>
      <c r="U62" s="8"/>
      <c r="V62" s="8"/>
      <c r="W62" s="8"/>
      <c r="X62" s="8"/>
      <c r="Y62" s="8"/>
      <c r="Z62" s="8"/>
      <c r="AA62" s="8"/>
      <c r="AB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55"/>
      <c r="BE62" s="8"/>
      <c r="BF62" s="8"/>
      <c r="BG62" s="55"/>
      <c r="BH62" s="8"/>
      <c r="BI62" s="8"/>
      <c r="BJ62" s="55"/>
      <c r="BK62" s="8"/>
      <c r="BL62" s="8"/>
      <c r="BM62" s="55"/>
      <c r="BN62" s="8"/>
      <c r="BO62" s="8"/>
      <c r="BP62" s="55"/>
      <c r="BQ62" s="55"/>
      <c r="BR62" s="59"/>
      <c r="BS62" s="59"/>
      <c r="BT62" s="59"/>
      <c r="BU62" s="59"/>
      <c r="BV62" s="59"/>
      <c r="BW62" s="59"/>
      <c r="BX62" s="59"/>
      <c r="BY62" s="59"/>
      <c r="BZ62" s="59"/>
      <c r="CA62" s="59"/>
      <c r="CB62" s="59"/>
      <c r="CC62" s="59"/>
      <c r="CD62" s="59"/>
      <c r="CE62" s="59"/>
      <c r="CF62" s="59"/>
      <c r="CG62" s="59"/>
      <c r="CH62" s="8"/>
      <c r="CI62" s="8"/>
      <c r="CJ62" s="55"/>
      <c r="CK62" s="8"/>
      <c r="CL62" s="8"/>
      <c r="CM62" s="55"/>
      <c r="CN62" s="8"/>
      <c r="CO62" s="8"/>
      <c r="CP62" s="55"/>
      <c r="CQ62" s="8"/>
      <c r="CR62" s="8"/>
      <c r="CS62" s="55"/>
      <c r="CT62" s="8"/>
      <c r="CU62" s="8"/>
      <c r="CV62" s="55"/>
      <c r="CW62" s="8"/>
      <c r="CX62" s="8"/>
      <c r="CY62" s="55"/>
      <c r="CZ62" s="8"/>
      <c r="DA62" s="8"/>
      <c r="DB62" s="55"/>
      <c r="DE62" s="8"/>
      <c r="DF62" s="8"/>
      <c r="DG62" s="55"/>
      <c r="DH62" s="8"/>
      <c r="DI62" s="8"/>
      <c r="DJ62" s="55"/>
      <c r="DK62" s="8"/>
      <c r="DL62" s="8"/>
      <c r="DM62" s="55"/>
      <c r="DN62" s="8"/>
      <c r="DO62" s="8"/>
      <c r="DP62" s="55"/>
      <c r="DQ62" s="8"/>
      <c r="DR62" s="8"/>
      <c r="DS62" s="55"/>
      <c r="DT62" s="8"/>
      <c r="DU62" s="8"/>
      <c r="DV62" s="55"/>
      <c r="DW62" s="8"/>
      <c r="DX62" s="8"/>
      <c r="DY62" s="55"/>
      <c r="DZ62" s="8"/>
      <c r="EA62" s="8"/>
      <c r="EB62" s="55"/>
      <c r="EC62" s="8"/>
      <c r="ED62" s="8"/>
      <c r="EE62" s="55"/>
      <c r="EF62" s="8"/>
      <c r="EG62" s="8"/>
      <c r="EH62" s="55"/>
      <c r="EI62" s="8"/>
      <c r="EJ62" s="8"/>
      <c r="EK62" s="55"/>
      <c r="EL62" s="8"/>
      <c r="EM62" s="8"/>
      <c r="EN62" s="87">
        <f>EN59+EN60+EN61</f>
        <v>136678.7491428572</v>
      </c>
      <c r="EO62" s="55"/>
      <c r="EP62" s="87"/>
      <c r="EQ62" s="8"/>
      <c r="ER62" s="8" t="s">
        <v>459</v>
      </c>
      <c r="ES62" s="55"/>
      <c r="ET62" s="8"/>
      <c r="EU62" s="8" t="s">
        <v>459</v>
      </c>
      <c r="EV62" s="55"/>
      <c r="EW62" s="8"/>
      <c r="EX62" s="8" t="s">
        <v>459</v>
      </c>
      <c r="EY62" s="55"/>
      <c r="EZ62" s="8"/>
      <c r="FA62" s="8" t="s">
        <v>459</v>
      </c>
      <c r="FB62" s="55"/>
      <c r="FC62" s="8"/>
      <c r="FD62" s="8" t="s">
        <v>459</v>
      </c>
      <c r="FE62" s="55"/>
      <c r="FF62" s="8"/>
      <c r="FG62" s="8" t="s">
        <v>459</v>
      </c>
      <c r="FH62" s="55"/>
      <c r="FI62" s="8"/>
      <c r="FJ62" s="8" t="s">
        <v>459</v>
      </c>
      <c r="FK62" s="55"/>
      <c r="FL62" s="8"/>
      <c r="FM62" s="8" t="s">
        <v>459</v>
      </c>
      <c r="FN62" s="55"/>
      <c r="FO62" s="8"/>
      <c r="FP62" s="8" t="s">
        <v>459</v>
      </c>
      <c r="FQ62" s="55"/>
    </row>
    <row r="63" spans="1:173" ht="15">
      <c r="A63" s="54"/>
      <c r="B63" s="54"/>
      <c r="C63" s="54"/>
      <c r="D63" s="54"/>
      <c r="T63" s="8"/>
      <c r="U63" s="8"/>
      <c r="V63" s="8"/>
      <c r="W63" s="8"/>
      <c r="X63" s="8"/>
      <c r="Y63" s="8"/>
      <c r="Z63" s="8"/>
      <c r="AA63" s="8"/>
      <c r="AB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59"/>
      <c r="BS63" s="59"/>
      <c r="BT63" s="59"/>
      <c r="BU63" s="59"/>
      <c r="BV63" s="59"/>
      <c r="BW63" s="59"/>
      <c r="BX63" s="59"/>
      <c r="BY63" s="59"/>
      <c r="BZ63" s="59"/>
      <c r="CA63" s="59"/>
      <c r="CB63" s="59"/>
      <c r="CC63" s="59"/>
      <c r="CD63" s="59"/>
      <c r="CE63" s="59"/>
      <c r="CF63" s="59"/>
      <c r="CG63" s="59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60"/>
      <c r="EQ63" s="8"/>
      <c r="ER63" s="8"/>
      <c r="ES63" s="55">
        <f>ES60+ES61+ES62</f>
        <v>45379.00000000001</v>
      </c>
      <c r="ET63" s="8"/>
      <c r="EU63" s="8"/>
      <c r="EV63" s="55">
        <f>EV60+EV61+EV62</f>
        <v>78539.42000000001</v>
      </c>
      <c r="EW63" s="8"/>
      <c r="EX63" s="8"/>
      <c r="EY63" s="55">
        <f>EY60+EY61+EY62</f>
        <v>56427.730000000025</v>
      </c>
      <c r="EZ63" s="8"/>
      <c r="FA63" s="8"/>
      <c r="FB63" s="55">
        <f>FB60+FB61+FB62</f>
        <v>85540.79000000004</v>
      </c>
      <c r="FC63" s="8"/>
      <c r="FD63" s="8"/>
      <c r="FE63" s="55">
        <f>FE60+FE61+FE62</f>
        <v>31620.910000000054</v>
      </c>
      <c r="FF63" s="8"/>
      <c r="FG63" s="8"/>
      <c r="FH63" s="55">
        <f>FH60+FH61+FH62</f>
        <v>68515.04000000007</v>
      </c>
      <c r="FI63" s="8"/>
      <c r="FJ63" s="8"/>
      <c r="FK63" s="55">
        <f>FK60+FK61+FK62</f>
        <v>101427.40000000007</v>
      </c>
      <c r="FL63" s="8"/>
      <c r="FM63" s="8"/>
      <c r="FN63" s="55">
        <f>FN60+FN61+FN62</f>
        <v>141016.13000000006</v>
      </c>
      <c r="FO63" s="8"/>
      <c r="FP63" s="8"/>
      <c r="FQ63" s="55">
        <f>FQ60+FQ61+FQ62</f>
        <v>172834.44000000006</v>
      </c>
    </row>
    <row r="64" spans="1:173" ht="14.25">
      <c r="A64" s="54"/>
      <c r="B64" s="54"/>
      <c r="C64" s="54"/>
      <c r="D64" s="54"/>
      <c r="T64" s="8"/>
      <c r="U64" s="8"/>
      <c r="V64" s="8"/>
      <c r="W64" s="8"/>
      <c r="X64" s="8"/>
      <c r="Y64" s="8"/>
      <c r="Z64" s="8"/>
      <c r="AA64" s="8"/>
      <c r="AB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59"/>
      <c r="BS64" s="59"/>
      <c r="BT64" s="59"/>
      <c r="BU64" s="59"/>
      <c r="BV64" s="59"/>
      <c r="BW64" s="59"/>
      <c r="BX64" s="59"/>
      <c r="BY64" s="59"/>
      <c r="BZ64" s="59"/>
      <c r="CA64" s="59"/>
      <c r="CB64" s="59"/>
      <c r="CC64" s="59"/>
      <c r="CD64" s="59"/>
      <c r="CE64" s="59"/>
      <c r="CF64" s="59"/>
      <c r="CG64" s="59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65" t="s">
        <v>465</v>
      </c>
      <c r="EM64" s="61"/>
      <c r="EN64" s="61"/>
      <c r="EO64" s="61" t="s">
        <v>466</v>
      </c>
      <c r="EP64" s="61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</row>
    <row r="65" spans="1:173" ht="14.25">
      <c r="A65" s="54"/>
      <c r="B65" s="54"/>
      <c r="C65" s="54"/>
      <c r="D65" s="54"/>
      <c r="T65" s="8"/>
      <c r="U65" s="8"/>
      <c r="V65" s="8"/>
      <c r="W65" s="8"/>
      <c r="X65" s="8"/>
      <c r="Y65" s="8"/>
      <c r="Z65" s="8"/>
      <c r="AA65" s="8"/>
      <c r="AB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59"/>
      <c r="BS65" s="59"/>
      <c r="BT65" s="59"/>
      <c r="BU65" s="59"/>
      <c r="BV65" s="59"/>
      <c r="BW65" s="59"/>
      <c r="BX65" s="59"/>
      <c r="BY65" s="59"/>
      <c r="BZ65" s="59"/>
      <c r="CA65" s="59"/>
      <c r="CB65" s="59"/>
      <c r="CC65" s="59"/>
      <c r="CD65" s="59"/>
      <c r="CE65" s="59"/>
      <c r="CF65" s="59"/>
      <c r="CG65" s="59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61" t="s">
        <v>377</v>
      </c>
      <c r="CZ65" s="61"/>
      <c r="DA65" s="61"/>
      <c r="DE65" s="61"/>
      <c r="DF65" s="61"/>
      <c r="DH65" s="61"/>
      <c r="DI65" s="61"/>
      <c r="DK65" s="61"/>
      <c r="DL65" s="61"/>
      <c r="DN65" s="61"/>
      <c r="DO65" s="61"/>
      <c r="DQ65" s="61"/>
      <c r="DR65" s="61"/>
      <c r="DT65" s="61"/>
      <c r="DU65" s="61"/>
      <c r="DW65" s="61"/>
      <c r="DX65" s="61"/>
      <c r="DZ65" s="61"/>
      <c r="EA65" s="61"/>
      <c r="EC65" s="61"/>
      <c r="ED65" s="61"/>
      <c r="EF65" s="61"/>
      <c r="EG65" s="61"/>
      <c r="EI65" s="61"/>
      <c r="EJ65" s="61"/>
      <c r="EL65" s="61"/>
      <c r="EM65" s="61"/>
      <c r="EN65" s="61"/>
      <c r="EO65" s="61"/>
      <c r="EP65" s="61"/>
      <c r="EQ65" s="65"/>
      <c r="ER65" s="61"/>
      <c r="ES65" s="61"/>
      <c r="ET65" s="65"/>
      <c r="EU65" s="61"/>
      <c r="EV65" s="61"/>
      <c r="EW65" s="65"/>
      <c r="EX65" s="61"/>
      <c r="EY65" s="61"/>
      <c r="EZ65" s="65"/>
      <c r="FA65" s="61"/>
      <c r="FB65" s="61"/>
      <c r="FC65" s="65"/>
      <c r="FD65" s="61"/>
      <c r="FE65" s="61"/>
      <c r="FF65" s="65"/>
      <c r="FG65" s="61"/>
      <c r="FH65" s="61"/>
      <c r="FI65" s="65"/>
      <c r="FJ65" s="61"/>
      <c r="FK65" s="61"/>
      <c r="FL65" s="65"/>
      <c r="FM65" s="61"/>
      <c r="FN65" s="61"/>
      <c r="FO65" s="65"/>
      <c r="FP65" s="61"/>
      <c r="FQ65" s="61"/>
    </row>
    <row r="66" spans="1:173" ht="28.5">
      <c r="A66" s="54"/>
      <c r="B66" s="54"/>
      <c r="C66" s="54"/>
      <c r="D66" s="54"/>
      <c r="T66" s="8"/>
      <c r="U66" s="8"/>
      <c r="V66" s="8"/>
      <c r="W66" s="8"/>
      <c r="X66" s="8"/>
      <c r="Y66" s="8"/>
      <c r="Z66" s="8"/>
      <c r="AA66" s="8"/>
      <c r="AB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58"/>
      <c r="BS66" s="59"/>
      <c r="BT66" s="59"/>
      <c r="BU66" s="59"/>
      <c r="BV66" s="59"/>
      <c r="BW66" s="59"/>
      <c r="BX66" s="59"/>
      <c r="BY66" s="59"/>
      <c r="BZ66" s="59"/>
      <c r="CA66" s="59"/>
      <c r="CB66" s="59"/>
      <c r="CC66" s="59"/>
      <c r="CD66" s="59"/>
      <c r="CE66" s="59"/>
      <c r="CF66" s="59"/>
      <c r="CG66" s="59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61"/>
      <c r="CZ66" s="61"/>
      <c r="DA66" s="61"/>
      <c r="DE66" s="61"/>
      <c r="DF66" s="61"/>
      <c r="DH66" s="61"/>
      <c r="DI66" s="61"/>
      <c r="DK66" s="61"/>
      <c r="DL66" s="61"/>
      <c r="DN66" s="61"/>
      <c r="DO66" s="61"/>
      <c r="DQ66" s="61"/>
      <c r="DR66" s="61"/>
      <c r="DT66" s="61"/>
      <c r="DU66" s="61"/>
      <c r="DW66" s="61"/>
      <c r="DX66" s="61"/>
      <c r="DZ66" s="61"/>
      <c r="EA66" s="61"/>
      <c r="EC66" s="61"/>
      <c r="ED66" s="61"/>
      <c r="EF66" s="61"/>
      <c r="EG66" s="61"/>
      <c r="EI66" s="61"/>
      <c r="EJ66" s="61"/>
      <c r="EL66" s="64" t="s">
        <v>467</v>
      </c>
      <c r="EM66" s="61"/>
      <c r="EN66" s="61"/>
      <c r="EO66" s="61" t="s">
        <v>530</v>
      </c>
      <c r="EP66" s="61"/>
      <c r="EQ66" s="61"/>
      <c r="ER66" s="61"/>
      <c r="ES66" s="61"/>
      <c r="ET66" s="61"/>
      <c r="EU66" s="61"/>
      <c r="EV66" s="61"/>
      <c r="EW66" s="61"/>
      <c r="EX66" s="61"/>
      <c r="EY66" s="61"/>
      <c r="EZ66" s="61"/>
      <c r="FA66" s="61"/>
      <c r="FB66" s="61"/>
      <c r="FC66" s="61"/>
      <c r="FD66" s="61"/>
      <c r="FE66" s="61"/>
      <c r="FF66" s="61"/>
      <c r="FG66" s="61"/>
      <c r="FH66" s="61"/>
      <c r="FI66" s="61"/>
      <c r="FJ66" s="61"/>
      <c r="FK66" s="61"/>
      <c r="FL66" s="61"/>
      <c r="FM66" s="61"/>
      <c r="FN66" s="61"/>
      <c r="FO66" s="61"/>
      <c r="FP66" s="61"/>
      <c r="FQ66" s="61"/>
    </row>
    <row r="67" spans="1:173" ht="14.25">
      <c r="A67" s="54"/>
      <c r="B67" s="54"/>
      <c r="C67" s="54"/>
      <c r="D67" s="54"/>
      <c r="T67" s="8"/>
      <c r="U67" s="8"/>
      <c r="V67" s="8"/>
      <c r="W67" s="8"/>
      <c r="X67" s="8"/>
      <c r="Y67" s="8"/>
      <c r="Z67" s="8"/>
      <c r="AA67" s="8"/>
      <c r="AB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34"/>
      <c r="BS67" s="59"/>
      <c r="BT67" s="59"/>
      <c r="BU67" s="59"/>
      <c r="BV67" s="59"/>
      <c r="BW67" s="59"/>
      <c r="BX67" s="59"/>
      <c r="BY67" s="59"/>
      <c r="BZ67" s="59"/>
      <c r="CA67" s="59"/>
      <c r="CB67" s="59"/>
      <c r="CC67" s="59"/>
      <c r="CD67" s="59"/>
      <c r="CE67" s="59"/>
      <c r="CF67" s="59"/>
      <c r="CG67" s="59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61" t="s">
        <v>378</v>
      </c>
      <c r="CZ67" s="61"/>
      <c r="DA67" s="61"/>
      <c r="DE67" s="61"/>
      <c r="DF67" s="61"/>
      <c r="DH67" s="61"/>
      <c r="DI67" s="61"/>
      <c r="DK67" s="61"/>
      <c r="DL67" s="61"/>
      <c r="DN67" s="61"/>
      <c r="DO67" s="61"/>
      <c r="DQ67" s="61"/>
      <c r="DR67" s="61"/>
      <c r="DT67" s="61"/>
      <c r="DU67" s="61"/>
      <c r="DW67" s="61"/>
      <c r="DX67" s="61"/>
      <c r="DZ67" s="61"/>
      <c r="EA67" s="61"/>
      <c r="EC67" s="61"/>
      <c r="ED67" s="61"/>
      <c r="EF67" s="61"/>
      <c r="EG67" s="61"/>
      <c r="EI67" s="61"/>
      <c r="EJ67" s="61"/>
      <c r="EL67" s="61"/>
      <c r="EM67" s="61"/>
      <c r="EQ67" s="64"/>
      <c r="ER67" s="61"/>
      <c r="ES67" s="61"/>
      <c r="ET67" s="64"/>
      <c r="EU67" s="61"/>
      <c r="EV67" s="61"/>
      <c r="EW67" s="64"/>
      <c r="EX67" s="61"/>
      <c r="EY67" s="61"/>
      <c r="EZ67" s="64"/>
      <c r="FA67" s="61"/>
      <c r="FB67" s="61"/>
      <c r="FC67" s="64"/>
      <c r="FD67" s="61"/>
      <c r="FE67" s="61"/>
      <c r="FF67" s="64"/>
      <c r="FG67" s="61"/>
      <c r="FH67" s="61"/>
      <c r="FI67" s="64"/>
      <c r="FJ67" s="61"/>
      <c r="FK67" s="61"/>
      <c r="FL67" s="64"/>
      <c r="FM67" s="61"/>
      <c r="FN67" s="61"/>
      <c r="FO67" s="64"/>
      <c r="FP67" s="61"/>
      <c r="FQ67" s="61"/>
    </row>
    <row r="68" spans="1:172" ht="14.25">
      <c r="A68" s="54"/>
      <c r="B68" s="54"/>
      <c r="C68" s="54"/>
      <c r="D68" s="54"/>
      <c r="T68" s="8"/>
      <c r="U68" s="8"/>
      <c r="V68" s="8"/>
      <c r="W68" s="8"/>
      <c r="X68" s="8"/>
      <c r="Y68" s="8"/>
      <c r="Z68" s="8"/>
      <c r="AA68" s="8"/>
      <c r="AB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58"/>
      <c r="BS68" s="59"/>
      <c r="BT68" s="59"/>
      <c r="BU68" s="59"/>
      <c r="BV68" s="59"/>
      <c r="BW68" s="59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112" t="s">
        <v>531</v>
      </c>
      <c r="EM68" s="112"/>
      <c r="EN68" s="112"/>
      <c r="EO68" s="102">
        <f>EO43+EO50</f>
        <v>767359.45</v>
      </c>
      <c r="EP68" s="8"/>
      <c r="EQ68" s="61"/>
      <c r="ER68" s="61"/>
      <c r="ET68" s="61"/>
      <c r="EU68" s="61"/>
      <c r="EW68" s="61"/>
      <c r="EX68" s="61"/>
      <c r="EZ68" s="61"/>
      <c r="FA68" s="61"/>
      <c r="FC68" s="61"/>
      <c r="FD68" s="61"/>
      <c r="FF68" s="61"/>
      <c r="FG68" s="61"/>
      <c r="FI68" s="61"/>
      <c r="FJ68" s="61"/>
      <c r="FL68" s="61"/>
      <c r="FM68" s="61"/>
      <c r="FO68" s="61"/>
      <c r="FP68" s="61"/>
    </row>
    <row r="69" spans="1:173" ht="12.75">
      <c r="A69" s="54"/>
      <c r="B69" s="54"/>
      <c r="C69" s="54"/>
      <c r="D69" s="54"/>
      <c r="T69" s="8"/>
      <c r="U69" s="8"/>
      <c r="V69" s="8"/>
      <c r="W69" s="8"/>
      <c r="X69" s="8"/>
      <c r="Y69" s="8"/>
      <c r="Z69" s="8"/>
      <c r="AA69" s="8"/>
      <c r="AB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58"/>
      <c r="BS69" s="59"/>
      <c r="BT69" s="59"/>
      <c r="BU69" s="59"/>
      <c r="BV69" s="59"/>
      <c r="BW69" s="59"/>
      <c r="BX69" s="59"/>
      <c r="BY69" s="59"/>
      <c r="BZ69" s="59"/>
      <c r="CA69" s="59"/>
      <c r="CB69" s="59"/>
      <c r="CC69" s="59"/>
      <c r="CD69" s="59"/>
      <c r="CE69" s="59"/>
      <c r="CF69" s="59"/>
      <c r="CG69" s="59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112" t="s">
        <v>532</v>
      </c>
      <c r="EM69" s="112"/>
      <c r="EN69" s="112"/>
      <c r="EO69" s="102">
        <f>EO44+EO51</f>
        <v>845833.6799999999</v>
      </c>
      <c r="EP69" s="55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</row>
    <row r="70" spans="1:173" ht="12.75">
      <c r="A70" s="54"/>
      <c r="B70" s="54"/>
      <c r="C70" s="54"/>
      <c r="D70" s="54"/>
      <c r="T70" s="8"/>
      <c r="U70" s="8"/>
      <c r="V70" s="8"/>
      <c r="W70" s="8"/>
      <c r="X70" s="8"/>
      <c r="Y70" s="8"/>
      <c r="Z70" s="8"/>
      <c r="AA70" s="8"/>
      <c r="AB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58"/>
      <c r="BS70" s="59"/>
      <c r="BT70" s="59"/>
      <c r="BU70" s="59"/>
      <c r="BV70" s="59"/>
      <c r="BW70" s="59"/>
      <c r="BX70" s="59"/>
      <c r="BY70" s="59"/>
      <c r="BZ70" s="59"/>
      <c r="CA70" s="59"/>
      <c r="CB70" s="59"/>
      <c r="CC70" s="59"/>
      <c r="CD70" s="59"/>
      <c r="CE70" s="62"/>
      <c r="CF70" s="59"/>
      <c r="CG70" s="63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112" t="s">
        <v>533</v>
      </c>
      <c r="EM70" s="112"/>
      <c r="EN70" s="112"/>
      <c r="EO70" s="102">
        <f>EO45+EO52</f>
        <v>822036.9700000001</v>
      </c>
      <c r="EP70" s="55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</row>
    <row r="71" spans="1:173" ht="12.75" customHeight="1">
      <c r="A71" s="54"/>
      <c r="B71" s="54"/>
      <c r="C71" s="54"/>
      <c r="D71" s="54"/>
      <c r="T71" s="8"/>
      <c r="U71" s="8"/>
      <c r="V71" s="8"/>
      <c r="W71" s="8"/>
      <c r="X71" s="8"/>
      <c r="Y71" s="8"/>
      <c r="Z71" s="8"/>
      <c r="AA71" s="8"/>
      <c r="AB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112" t="s">
        <v>534</v>
      </c>
      <c r="EM71" s="112"/>
      <c r="EN71" s="112"/>
      <c r="EO71" s="102">
        <f>EO70-EO69</f>
        <v>-23796.709999999846</v>
      </c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</row>
    <row r="72" spans="1:173" ht="12.75" customHeight="1">
      <c r="A72" s="54"/>
      <c r="B72" s="54"/>
      <c r="C72" s="54"/>
      <c r="D72" s="54"/>
      <c r="T72" s="8"/>
      <c r="U72" s="8"/>
      <c r="V72" s="8"/>
      <c r="W72" s="8"/>
      <c r="X72" s="8"/>
      <c r="Y72" s="8"/>
      <c r="Z72" s="8"/>
      <c r="AA72" s="8"/>
      <c r="AB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113" t="s">
        <v>535</v>
      </c>
      <c r="EM72" s="113"/>
      <c r="EN72" s="113"/>
      <c r="EO72" s="102">
        <f>EO69-EO68</f>
        <v>78474.22999999998</v>
      </c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</row>
    <row r="73" spans="1:173" ht="12.75" customHeight="1">
      <c r="A73" s="54"/>
      <c r="B73" s="54"/>
      <c r="C73" s="54"/>
      <c r="D73" s="54"/>
      <c r="T73" s="8"/>
      <c r="U73" s="8"/>
      <c r="V73" s="8"/>
      <c r="W73" s="8"/>
      <c r="X73" s="8"/>
      <c r="Y73" s="8"/>
      <c r="Z73" s="8"/>
      <c r="AA73" s="8"/>
      <c r="AB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107" t="s">
        <v>536</v>
      </c>
      <c r="EM73" s="108"/>
      <c r="EN73" s="109"/>
      <c r="EO73" s="102">
        <f>DD61</f>
        <v>36232.48914285718</v>
      </c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</row>
    <row r="74" spans="1:173" ht="12.75">
      <c r="A74" s="54"/>
      <c r="B74" s="54"/>
      <c r="C74" s="54"/>
      <c r="D74" s="54"/>
      <c r="T74" s="8"/>
      <c r="U74" s="8"/>
      <c r="V74" s="8"/>
      <c r="W74" s="8"/>
      <c r="X74" s="8"/>
      <c r="Y74" s="8"/>
      <c r="Z74" s="8"/>
      <c r="AA74" s="8"/>
      <c r="AB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110" t="s">
        <v>537</v>
      </c>
      <c r="EM74" s="110"/>
      <c r="EN74" s="110"/>
      <c r="EO74" s="104">
        <f>EO73+EO72+EO71+EN60+EN61</f>
        <v>136678.7491428573</v>
      </c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</row>
    <row r="75" spans="1:173" ht="12.75">
      <c r="A75" s="54"/>
      <c r="B75" s="54"/>
      <c r="C75" s="54"/>
      <c r="D75" s="54"/>
      <c r="T75" s="8"/>
      <c r="U75" s="8"/>
      <c r="V75" s="8"/>
      <c r="W75" s="8"/>
      <c r="X75" s="8"/>
      <c r="Y75" s="8"/>
      <c r="Z75" s="8"/>
      <c r="AA75" s="8"/>
      <c r="AB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111" t="s">
        <v>538</v>
      </c>
      <c r="EM75" s="111"/>
      <c r="EN75" s="111"/>
      <c r="EO75" s="103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</row>
    <row r="76" spans="1:173" ht="12.75">
      <c r="A76" s="54"/>
      <c r="B76" s="54"/>
      <c r="C76" s="54"/>
      <c r="D76" s="54"/>
      <c r="T76" s="8"/>
      <c r="U76" s="8"/>
      <c r="V76" s="8"/>
      <c r="W76" s="8"/>
      <c r="X76" s="8"/>
      <c r="Y76" s="8"/>
      <c r="Z76" s="8"/>
      <c r="AA76" s="8"/>
      <c r="AB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111" t="s">
        <v>539</v>
      </c>
      <c r="EM76" s="111"/>
      <c r="EN76" s="106">
        <f>EN13+EK10+EH13+EH10+EH9+EE9+EE10+EB11+EB10+EB9+DV10+DS10+DS11+DP11+DM9+DG9+DG12</f>
        <v>25655.550000000003</v>
      </c>
      <c r="EO76" s="111" t="s">
        <v>540</v>
      </c>
      <c r="EP76" s="111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</row>
    <row r="77" spans="1:173" ht="12.75">
      <c r="A77" s="54"/>
      <c r="B77" s="54"/>
      <c r="C77" s="54"/>
      <c r="D77" s="54"/>
      <c r="T77" s="8"/>
      <c r="U77" s="8"/>
      <c r="V77" s="8"/>
      <c r="W77" s="8"/>
      <c r="X77" s="8"/>
      <c r="Y77" s="8"/>
      <c r="Z77" s="8"/>
      <c r="AA77" s="8"/>
      <c r="AB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</row>
    <row r="78" spans="1:173" ht="12.75">
      <c r="A78" s="54"/>
      <c r="B78" s="54"/>
      <c r="C78" s="54"/>
      <c r="D78" s="54"/>
      <c r="T78" s="8"/>
      <c r="U78" s="8"/>
      <c r="V78" s="8"/>
      <c r="W78" s="8"/>
      <c r="X78" s="8"/>
      <c r="Y78" s="8"/>
      <c r="Z78" s="8"/>
      <c r="AA78" s="8"/>
      <c r="AB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</row>
    <row r="79" spans="1:173" ht="12.75">
      <c r="A79" s="54"/>
      <c r="B79" s="54"/>
      <c r="C79" s="54"/>
      <c r="D79" s="54"/>
      <c r="T79" s="8"/>
      <c r="U79" s="8"/>
      <c r="V79" s="8"/>
      <c r="W79" s="8"/>
      <c r="X79" s="8"/>
      <c r="Y79" s="8"/>
      <c r="Z79" s="8"/>
      <c r="AA79" s="8"/>
      <c r="AB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</row>
    <row r="80" spans="1:173" ht="12.75">
      <c r="A80" s="54"/>
      <c r="B80" s="54"/>
      <c r="C80" s="54"/>
      <c r="D80" s="54"/>
      <c r="T80" s="8"/>
      <c r="U80" s="8"/>
      <c r="V80" s="8"/>
      <c r="W80" s="8"/>
      <c r="X80" s="8"/>
      <c r="Y80" s="8"/>
      <c r="Z80" s="8"/>
      <c r="AA80" s="8"/>
      <c r="AB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</row>
    <row r="81" spans="1:173" ht="12.75">
      <c r="A81" s="54"/>
      <c r="B81" s="54"/>
      <c r="C81" s="54"/>
      <c r="D81" s="54"/>
      <c r="T81" s="8"/>
      <c r="U81" s="8"/>
      <c r="V81" s="8"/>
      <c r="W81" s="8"/>
      <c r="X81" s="8"/>
      <c r="Y81" s="8"/>
      <c r="Z81" s="8"/>
      <c r="AA81" s="8"/>
      <c r="AB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</row>
    <row r="82" spans="1:173" ht="12.75">
      <c r="A82" s="54"/>
      <c r="B82" s="54"/>
      <c r="C82" s="54"/>
      <c r="D82" s="54"/>
      <c r="T82" s="8"/>
      <c r="U82" s="8"/>
      <c r="V82" s="8"/>
      <c r="W82" s="8"/>
      <c r="X82" s="8"/>
      <c r="Y82" s="8"/>
      <c r="Z82" s="8"/>
      <c r="AA82" s="8"/>
      <c r="AB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</row>
    <row r="83" spans="1:173" ht="12.75">
      <c r="A83" s="54"/>
      <c r="B83" s="54"/>
      <c r="C83" s="54"/>
      <c r="D83" s="54"/>
      <c r="T83" s="8"/>
      <c r="U83" s="8"/>
      <c r="V83" s="8"/>
      <c r="W83" s="8"/>
      <c r="X83" s="8"/>
      <c r="Y83" s="8"/>
      <c r="Z83" s="8"/>
      <c r="AA83" s="8"/>
      <c r="AB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</row>
    <row r="84" spans="1:173" ht="12.75">
      <c r="A84" s="54"/>
      <c r="B84" s="54"/>
      <c r="C84" s="54"/>
      <c r="D84" s="54"/>
      <c r="T84" s="8"/>
      <c r="U84" s="8"/>
      <c r="V84" s="8"/>
      <c r="W84" s="8"/>
      <c r="X84" s="8"/>
      <c r="Y84" s="8"/>
      <c r="Z84" s="8"/>
      <c r="AA84" s="8"/>
      <c r="AB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</row>
    <row r="85" spans="1:173" ht="12.75">
      <c r="A85" s="54"/>
      <c r="B85" s="54"/>
      <c r="C85" s="54"/>
      <c r="D85" s="54"/>
      <c r="T85" s="8"/>
      <c r="U85" s="8"/>
      <c r="V85" s="8"/>
      <c r="W85" s="8"/>
      <c r="X85" s="8"/>
      <c r="Y85" s="8"/>
      <c r="Z85" s="8"/>
      <c r="AA85" s="8"/>
      <c r="AB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</row>
    <row r="86" spans="1:173" ht="12.75">
      <c r="A86" s="54"/>
      <c r="B86" s="54"/>
      <c r="C86" s="54"/>
      <c r="D86" s="54"/>
      <c r="T86" s="8"/>
      <c r="U86" s="8"/>
      <c r="V86" s="8"/>
      <c r="W86" s="8"/>
      <c r="X86" s="8"/>
      <c r="Y86" s="8"/>
      <c r="Z86" s="8"/>
      <c r="AA86" s="8"/>
      <c r="AB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</row>
    <row r="87" spans="1:173" ht="12.75">
      <c r="A87" s="54"/>
      <c r="B87" s="54"/>
      <c r="C87" s="54"/>
      <c r="D87" s="54"/>
      <c r="T87" s="8"/>
      <c r="U87" s="8"/>
      <c r="V87" s="8"/>
      <c r="W87" s="8"/>
      <c r="X87" s="8"/>
      <c r="Y87" s="8"/>
      <c r="Z87" s="8"/>
      <c r="AA87" s="8"/>
      <c r="AB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</row>
    <row r="88" spans="1:173" ht="12.75">
      <c r="A88" s="54"/>
      <c r="B88" s="54"/>
      <c r="C88" s="54"/>
      <c r="D88" s="54"/>
      <c r="T88" s="8"/>
      <c r="U88" s="8"/>
      <c r="V88" s="8"/>
      <c r="W88" s="8"/>
      <c r="X88" s="8"/>
      <c r="Y88" s="8"/>
      <c r="Z88" s="8"/>
      <c r="AA88" s="8"/>
      <c r="AB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</row>
    <row r="89" spans="1:173" ht="12.75">
      <c r="A89" s="54"/>
      <c r="B89" s="54"/>
      <c r="C89" s="54"/>
      <c r="D89" s="54"/>
      <c r="T89" s="8"/>
      <c r="U89" s="8"/>
      <c r="V89" s="8"/>
      <c r="W89" s="8"/>
      <c r="X89" s="8"/>
      <c r="Y89" s="8"/>
      <c r="Z89" s="8"/>
      <c r="AA89" s="8"/>
      <c r="AB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</row>
    <row r="90" spans="1:173" ht="12.75">
      <c r="A90" s="54"/>
      <c r="B90" s="54"/>
      <c r="C90" s="54"/>
      <c r="D90" s="54"/>
      <c r="T90" s="8"/>
      <c r="U90" s="8"/>
      <c r="V90" s="8"/>
      <c r="W90" s="8"/>
      <c r="X90" s="8"/>
      <c r="Y90" s="8"/>
      <c r="Z90" s="8"/>
      <c r="AA90" s="8"/>
      <c r="AB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</row>
    <row r="91" spans="1:173" ht="12.75">
      <c r="A91" s="54"/>
      <c r="B91" s="54"/>
      <c r="C91" s="54"/>
      <c r="D91" s="54"/>
      <c r="T91" s="8"/>
      <c r="U91" s="8"/>
      <c r="V91" s="8"/>
      <c r="W91" s="8"/>
      <c r="X91" s="8"/>
      <c r="Y91" s="8"/>
      <c r="Z91" s="8"/>
      <c r="AA91" s="8"/>
      <c r="AB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</row>
    <row r="92" spans="1:173" ht="12.75">
      <c r="A92" s="54"/>
      <c r="B92" s="54"/>
      <c r="C92" s="54"/>
      <c r="D92" s="54"/>
      <c r="T92" s="8"/>
      <c r="U92" s="8"/>
      <c r="V92" s="8"/>
      <c r="W92" s="8"/>
      <c r="X92" s="8"/>
      <c r="Y92" s="8"/>
      <c r="Z92" s="8"/>
      <c r="AA92" s="8"/>
      <c r="AB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</row>
    <row r="93" spans="1:173" ht="12.75">
      <c r="A93" s="54"/>
      <c r="B93" s="54"/>
      <c r="C93" s="54"/>
      <c r="D93" s="54"/>
      <c r="T93" s="8"/>
      <c r="U93" s="8"/>
      <c r="V93" s="8"/>
      <c r="W93" s="8"/>
      <c r="X93" s="8"/>
      <c r="Y93" s="8"/>
      <c r="Z93" s="8"/>
      <c r="AA93" s="8"/>
      <c r="AB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</row>
    <row r="94" spans="1:173" ht="12.75">
      <c r="A94" s="54"/>
      <c r="B94" s="54"/>
      <c r="C94" s="54"/>
      <c r="D94" s="54"/>
      <c r="T94" s="8"/>
      <c r="U94" s="8"/>
      <c r="V94" s="8"/>
      <c r="W94" s="8"/>
      <c r="X94" s="8"/>
      <c r="Y94" s="8"/>
      <c r="Z94" s="8"/>
      <c r="AA94" s="8"/>
      <c r="AB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</row>
    <row r="95" spans="1:173" ht="12.75">
      <c r="A95" s="54"/>
      <c r="B95" s="54"/>
      <c r="C95" s="54"/>
      <c r="D95" s="54"/>
      <c r="T95" s="8"/>
      <c r="U95" s="8"/>
      <c r="V95" s="8"/>
      <c r="W95" s="8"/>
      <c r="X95" s="8"/>
      <c r="Y95" s="8"/>
      <c r="Z95" s="8"/>
      <c r="AA95" s="8"/>
      <c r="AB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8"/>
    </row>
    <row r="96" spans="1:173" ht="12.75">
      <c r="A96" s="54"/>
      <c r="B96" s="54"/>
      <c r="C96" s="54"/>
      <c r="D96" s="54"/>
      <c r="T96" s="8"/>
      <c r="U96" s="8"/>
      <c r="V96" s="8"/>
      <c r="W96" s="8"/>
      <c r="X96" s="8"/>
      <c r="Y96" s="8"/>
      <c r="Z96" s="8"/>
      <c r="AA96" s="8"/>
      <c r="AB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</row>
    <row r="97" spans="1:173" ht="12.75">
      <c r="A97" s="54"/>
      <c r="B97" s="54"/>
      <c r="C97" s="54"/>
      <c r="D97" s="54"/>
      <c r="T97" s="8"/>
      <c r="U97" s="8"/>
      <c r="V97" s="8"/>
      <c r="W97" s="8"/>
      <c r="X97" s="8"/>
      <c r="Y97" s="8"/>
      <c r="Z97" s="8"/>
      <c r="AA97" s="8"/>
      <c r="AB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</row>
    <row r="98" spans="1:173" ht="12.75">
      <c r="A98" s="54"/>
      <c r="B98" s="54"/>
      <c r="C98" s="54"/>
      <c r="D98" s="54"/>
      <c r="T98" s="8"/>
      <c r="U98" s="8"/>
      <c r="V98" s="8"/>
      <c r="W98" s="8"/>
      <c r="X98" s="8"/>
      <c r="Y98" s="8"/>
      <c r="Z98" s="8"/>
      <c r="AA98" s="8"/>
      <c r="AB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</row>
    <row r="99" spans="1:173" ht="12.75">
      <c r="A99" s="54"/>
      <c r="B99" s="54"/>
      <c r="C99" s="54"/>
      <c r="D99" s="54"/>
      <c r="T99" s="8"/>
      <c r="U99" s="8"/>
      <c r="V99" s="8"/>
      <c r="W99" s="8"/>
      <c r="X99" s="8"/>
      <c r="Y99" s="8"/>
      <c r="Z99" s="8"/>
      <c r="AA99" s="8"/>
      <c r="AB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</row>
    <row r="100" spans="1:173" ht="12.75">
      <c r="A100" s="54"/>
      <c r="B100" s="54"/>
      <c r="C100" s="54"/>
      <c r="D100" s="54"/>
      <c r="T100" s="8"/>
      <c r="U100" s="8"/>
      <c r="V100" s="8"/>
      <c r="W100" s="8"/>
      <c r="X100" s="8"/>
      <c r="Y100" s="8"/>
      <c r="Z100" s="8"/>
      <c r="AA100" s="8"/>
      <c r="AB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</row>
    <row r="101" spans="1:173" ht="12.75">
      <c r="A101" s="54"/>
      <c r="B101" s="54"/>
      <c r="C101" s="54"/>
      <c r="D101" s="54"/>
      <c r="T101" s="8"/>
      <c r="U101" s="8"/>
      <c r="V101" s="8"/>
      <c r="W101" s="8"/>
      <c r="X101" s="8"/>
      <c r="Y101" s="8"/>
      <c r="Z101" s="8"/>
      <c r="AA101" s="8"/>
      <c r="AB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</row>
    <row r="102" spans="1:173" ht="12.75">
      <c r="A102" s="54"/>
      <c r="B102" s="54"/>
      <c r="C102" s="54"/>
      <c r="D102" s="54"/>
      <c r="T102" s="8"/>
      <c r="U102" s="8"/>
      <c r="V102" s="8"/>
      <c r="W102" s="8"/>
      <c r="X102" s="8"/>
      <c r="Y102" s="8"/>
      <c r="Z102" s="8"/>
      <c r="AA102" s="8"/>
      <c r="AB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</row>
    <row r="103" spans="1:173" ht="12.75">
      <c r="A103" s="54"/>
      <c r="B103" s="54"/>
      <c r="C103" s="54"/>
      <c r="D103" s="54"/>
      <c r="T103" s="8"/>
      <c r="U103" s="8"/>
      <c r="V103" s="8"/>
      <c r="W103" s="8"/>
      <c r="X103" s="8"/>
      <c r="Y103" s="8"/>
      <c r="Z103" s="8"/>
      <c r="AA103" s="8"/>
      <c r="AB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8"/>
    </row>
    <row r="104" spans="1:173" ht="12.75">
      <c r="A104" s="54"/>
      <c r="B104" s="54"/>
      <c r="C104" s="54"/>
      <c r="D104" s="54"/>
      <c r="T104" s="8"/>
      <c r="U104" s="8"/>
      <c r="V104" s="8"/>
      <c r="W104" s="8"/>
      <c r="X104" s="8"/>
      <c r="Y104" s="8"/>
      <c r="Z104" s="8"/>
      <c r="AA104" s="8"/>
      <c r="AB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</row>
    <row r="105" spans="1:173" ht="12.75">
      <c r="A105" s="54"/>
      <c r="B105" s="54"/>
      <c r="C105" s="54"/>
      <c r="D105" s="54"/>
      <c r="T105" s="8"/>
      <c r="U105" s="8"/>
      <c r="V105" s="8"/>
      <c r="W105" s="8"/>
      <c r="X105" s="8"/>
      <c r="Y105" s="8"/>
      <c r="Z105" s="8"/>
      <c r="AA105" s="8"/>
      <c r="AB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</row>
    <row r="106" spans="1:173" ht="12.75">
      <c r="A106" s="54"/>
      <c r="B106" s="54"/>
      <c r="C106" s="54"/>
      <c r="D106" s="54"/>
      <c r="T106" s="8"/>
      <c r="U106" s="8"/>
      <c r="V106" s="8"/>
      <c r="W106" s="8"/>
      <c r="X106" s="8"/>
      <c r="Y106" s="8"/>
      <c r="Z106" s="8"/>
      <c r="AA106" s="8"/>
      <c r="AB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8"/>
      <c r="FJ106" s="8"/>
      <c r="FK106" s="8"/>
      <c r="FL106" s="8"/>
      <c r="FM106" s="8"/>
      <c r="FN106" s="8"/>
      <c r="FO106" s="8"/>
      <c r="FP106" s="8"/>
      <c r="FQ106" s="8"/>
    </row>
    <row r="107" spans="1:173" ht="12.75">
      <c r="A107" s="54"/>
      <c r="B107" s="54"/>
      <c r="C107" s="54"/>
      <c r="D107" s="54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  <c r="FP107" s="8"/>
      <c r="FQ107" s="8"/>
    </row>
    <row r="108" spans="1:173" ht="12.75">
      <c r="A108" s="54"/>
      <c r="B108" s="54"/>
      <c r="C108" s="54"/>
      <c r="D108" s="54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  <c r="FG108" s="8"/>
      <c r="FH108" s="8"/>
      <c r="FI108" s="8"/>
      <c r="FJ108" s="8"/>
      <c r="FK108" s="8"/>
      <c r="FL108" s="8"/>
      <c r="FM108" s="8"/>
      <c r="FN108" s="8"/>
      <c r="FO108" s="8"/>
      <c r="FP108" s="8"/>
      <c r="FQ108" s="8"/>
    </row>
    <row r="109" spans="1:173" ht="12.75">
      <c r="A109" s="54"/>
      <c r="B109" s="54"/>
      <c r="C109" s="54"/>
      <c r="D109" s="54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  <c r="FI109" s="8"/>
      <c r="FJ109" s="8"/>
      <c r="FK109" s="8"/>
      <c r="FL109" s="8"/>
      <c r="FM109" s="8"/>
      <c r="FN109" s="8"/>
      <c r="FO109" s="8"/>
      <c r="FP109" s="8"/>
      <c r="FQ109" s="8"/>
    </row>
    <row r="110" spans="1:173" ht="12.75">
      <c r="A110" s="54"/>
      <c r="B110" s="54"/>
      <c r="C110" s="54"/>
      <c r="D110" s="54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</row>
    <row r="111" spans="1:173" ht="12.75">
      <c r="A111" s="54"/>
      <c r="B111" s="54"/>
      <c r="C111" s="54"/>
      <c r="D111" s="54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8"/>
    </row>
    <row r="112" spans="1:173" ht="12.75">
      <c r="A112" s="54"/>
      <c r="B112" s="54"/>
      <c r="C112" s="54"/>
      <c r="D112" s="54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8"/>
      <c r="FK112" s="8"/>
      <c r="FL112" s="8"/>
      <c r="FM112" s="8"/>
      <c r="FN112" s="8"/>
      <c r="FO112" s="8"/>
      <c r="FP112" s="8"/>
      <c r="FQ112" s="8"/>
    </row>
    <row r="113" spans="1:173" ht="12.75">
      <c r="A113" s="54"/>
      <c r="B113" s="54"/>
      <c r="C113" s="54"/>
      <c r="D113" s="54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8"/>
    </row>
    <row r="114" spans="1:173" ht="12.75">
      <c r="A114" s="54"/>
      <c r="B114" s="54"/>
      <c r="C114" s="54"/>
      <c r="D114" s="54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</row>
    <row r="115" spans="1:173" ht="12.75">
      <c r="A115" s="54"/>
      <c r="B115" s="54"/>
      <c r="C115" s="54"/>
      <c r="D115" s="54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  <c r="FJ115" s="8"/>
      <c r="FK115" s="8"/>
      <c r="FL115" s="8"/>
      <c r="FM115" s="8"/>
      <c r="FN115" s="8"/>
      <c r="FO115" s="8"/>
      <c r="FP115" s="8"/>
      <c r="FQ115" s="8"/>
    </row>
    <row r="116" spans="1:173" ht="12.75">
      <c r="A116" s="54"/>
      <c r="B116" s="54"/>
      <c r="C116" s="54"/>
      <c r="D116" s="54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  <c r="EX116" s="8"/>
      <c r="EY116" s="8"/>
      <c r="EZ116" s="8"/>
      <c r="FA116" s="8"/>
      <c r="FB116" s="8"/>
      <c r="FC116" s="8"/>
      <c r="FD116" s="8"/>
      <c r="FE116" s="8"/>
      <c r="FF116" s="8"/>
      <c r="FG116" s="8"/>
      <c r="FH116" s="8"/>
      <c r="FI116" s="8"/>
      <c r="FJ116" s="8"/>
      <c r="FK116" s="8"/>
      <c r="FL116" s="8"/>
      <c r="FM116" s="8"/>
      <c r="FN116" s="8"/>
      <c r="FO116" s="8"/>
      <c r="FP116" s="8"/>
      <c r="FQ116" s="8"/>
    </row>
    <row r="117" spans="1:173" ht="12.75">
      <c r="A117" s="54"/>
      <c r="B117" s="54"/>
      <c r="C117" s="54"/>
      <c r="D117" s="54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8"/>
      <c r="FH117" s="8"/>
      <c r="FI117" s="8"/>
      <c r="FJ117" s="8"/>
      <c r="FK117" s="8"/>
      <c r="FL117" s="8"/>
      <c r="FM117" s="8"/>
      <c r="FN117" s="8"/>
      <c r="FO117" s="8"/>
      <c r="FP117" s="8"/>
      <c r="FQ117" s="8"/>
    </row>
    <row r="118" spans="1:173" ht="12.75">
      <c r="A118" s="54"/>
      <c r="B118" s="54"/>
      <c r="C118" s="54"/>
      <c r="D118" s="54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  <c r="FJ118" s="8"/>
      <c r="FK118" s="8"/>
      <c r="FL118" s="8"/>
      <c r="FM118" s="8"/>
      <c r="FN118" s="8"/>
      <c r="FO118" s="8"/>
      <c r="FP118" s="8"/>
      <c r="FQ118" s="8"/>
    </row>
    <row r="119" spans="1:173" ht="12.75">
      <c r="A119" s="54"/>
      <c r="B119" s="54"/>
      <c r="C119" s="54"/>
      <c r="D119" s="54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  <c r="FG119" s="8"/>
      <c r="FH119" s="8"/>
      <c r="FI119" s="8"/>
      <c r="FJ119" s="8"/>
      <c r="FK119" s="8"/>
      <c r="FL119" s="8"/>
      <c r="FM119" s="8"/>
      <c r="FN119" s="8"/>
      <c r="FO119" s="8"/>
      <c r="FP119" s="8"/>
      <c r="FQ119" s="8"/>
    </row>
    <row r="120" spans="1:173" ht="12.75">
      <c r="A120" s="54"/>
      <c r="B120" s="54"/>
      <c r="C120" s="54"/>
      <c r="D120" s="54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  <c r="FJ120" s="8"/>
      <c r="FK120" s="8"/>
      <c r="FL120" s="8"/>
      <c r="FM120" s="8"/>
      <c r="FN120" s="8"/>
      <c r="FO120" s="8"/>
      <c r="FP120" s="8"/>
      <c r="FQ120" s="8"/>
    </row>
    <row r="121" spans="1:173" ht="12.75">
      <c r="A121" s="54"/>
      <c r="B121" s="54"/>
      <c r="C121" s="54"/>
      <c r="D121" s="54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  <c r="FN121" s="8"/>
      <c r="FO121" s="8"/>
      <c r="FP121" s="8"/>
      <c r="FQ121" s="8"/>
    </row>
    <row r="122" spans="1:173" ht="12.75">
      <c r="A122" s="54"/>
      <c r="B122" s="54"/>
      <c r="C122" s="54"/>
      <c r="D122" s="54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  <c r="FJ122" s="8"/>
      <c r="FK122" s="8"/>
      <c r="FL122" s="8"/>
      <c r="FM122" s="8"/>
      <c r="FN122" s="8"/>
      <c r="FO122" s="8"/>
      <c r="FP122" s="8"/>
      <c r="FQ122" s="8"/>
    </row>
    <row r="123" spans="1:173" ht="12.75">
      <c r="A123" s="54"/>
      <c r="B123" s="54"/>
      <c r="C123" s="54"/>
      <c r="D123" s="54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  <c r="EV123" s="8"/>
      <c r="EW123" s="8"/>
      <c r="EX123" s="8"/>
      <c r="EY123" s="8"/>
      <c r="EZ123" s="8"/>
      <c r="FA123" s="8"/>
      <c r="FB123" s="8"/>
      <c r="FC123" s="8"/>
      <c r="FD123" s="8"/>
      <c r="FE123" s="8"/>
      <c r="FF123" s="8"/>
      <c r="FG123" s="8"/>
      <c r="FH123" s="8"/>
      <c r="FI123" s="8"/>
      <c r="FJ123" s="8"/>
      <c r="FK123" s="8"/>
      <c r="FL123" s="8"/>
      <c r="FM123" s="8"/>
      <c r="FN123" s="8"/>
      <c r="FO123" s="8"/>
      <c r="FP123" s="8"/>
      <c r="FQ123" s="8"/>
    </row>
    <row r="124" spans="1:173" ht="12.75">
      <c r="A124" s="54"/>
      <c r="B124" s="54"/>
      <c r="C124" s="54"/>
      <c r="D124" s="54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  <c r="EV124" s="8"/>
      <c r="EW124" s="8"/>
      <c r="EX124" s="8"/>
      <c r="EY124" s="8"/>
      <c r="EZ124" s="8"/>
      <c r="FA124" s="8"/>
      <c r="FB124" s="8"/>
      <c r="FC124" s="8"/>
      <c r="FD124" s="8"/>
      <c r="FE124" s="8"/>
      <c r="FF124" s="8"/>
      <c r="FG124" s="8"/>
      <c r="FH124" s="8"/>
      <c r="FI124" s="8"/>
      <c r="FJ124" s="8"/>
      <c r="FK124" s="8"/>
      <c r="FL124" s="8"/>
      <c r="FM124" s="8"/>
      <c r="FN124" s="8"/>
      <c r="FO124" s="8"/>
      <c r="FP124" s="8"/>
      <c r="FQ124" s="8"/>
    </row>
    <row r="125" spans="1:173" ht="12.75">
      <c r="A125" s="54"/>
      <c r="B125" s="54"/>
      <c r="C125" s="54"/>
      <c r="D125" s="54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8"/>
      <c r="FJ125" s="8"/>
      <c r="FK125" s="8"/>
      <c r="FL125" s="8"/>
      <c r="FM125" s="8"/>
      <c r="FN125" s="8"/>
      <c r="FO125" s="8"/>
      <c r="FP125" s="8"/>
      <c r="FQ125" s="8"/>
    </row>
    <row r="126" spans="1:173" ht="12.75">
      <c r="A126" s="54"/>
      <c r="B126" s="54"/>
      <c r="C126" s="54"/>
      <c r="D126" s="54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8"/>
      <c r="EX126" s="8"/>
      <c r="EY126" s="8"/>
      <c r="EZ126" s="8"/>
      <c r="FA126" s="8"/>
      <c r="FB126" s="8"/>
      <c r="FC126" s="8"/>
      <c r="FD126" s="8"/>
      <c r="FE126" s="8"/>
      <c r="FF126" s="8"/>
      <c r="FG126" s="8"/>
      <c r="FH126" s="8"/>
      <c r="FI126" s="8"/>
      <c r="FJ126" s="8"/>
      <c r="FK126" s="8"/>
      <c r="FL126" s="8"/>
      <c r="FM126" s="8"/>
      <c r="FN126" s="8"/>
      <c r="FO126" s="8"/>
      <c r="FP126" s="8"/>
      <c r="FQ126" s="8"/>
    </row>
    <row r="127" spans="1:173" ht="12.75">
      <c r="A127" s="54"/>
      <c r="B127" s="54"/>
      <c r="C127" s="54"/>
      <c r="D127" s="54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  <c r="EQ127" s="8"/>
      <c r="ER127" s="8"/>
      <c r="ES127" s="8"/>
      <c r="ET127" s="8"/>
      <c r="EU127" s="8"/>
      <c r="EV127" s="8"/>
      <c r="EW127" s="8"/>
      <c r="EX127" s="8"/>
      <c r="EY127" s="8"/>
      <c r="EZ127" s="8"/>
      <c r="FA127" s="8"/>
      <c r="FB127" s="8"/>
      <c r="FC127" s="8"/>
      <c r="FD127" s="8"/>
      <c r="FE127" s="8"/>
      <c r="FF127" s="8"/>
      <c r="FG127" s="8"/>
      <c r="FH127" s="8"/>
      <c r="FI127" s="8"/>
      <c r="FJ127" s="8"/>
      <c r="FK127" s="8"/>
      <c r="FL127" s="8"/>
      <c r="FM127" s="8"/>
      <c r="FN127" s="8"/>
      <c r="FO127" s="8"/>
      <c r="FP127" s="8"/>
      <c r="FQ127" s="8"/>
    </row>
    <row r="128" spans="1:173" ht="12.75">
      <c r="A128" s="54"/>
      <c r="B128" s="54"/>
      <c r="C128" s="54"/>
      <c r="D128" s="54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8"/>
      <c r="ET128" s="8"/>
      <c r="EU128" s="8"/>
      <c r="EV128" s="8"/>
      <c r="EW128" s="8"/>
      <c r="EX128" s="8"/>
      <c r="EY128" s="8"/>
      <c r="EZ128" s="8"/>
      <c r="FA128" s="8"/>
      <c r="FB128" s="8"/>
      <c r="FC128" s="8"/>
      <c r="FD128" s="8"/>
      <c r="FE128" s="8"/>
      <c r="FF128" s="8"/>
      <c r="FG128" s="8"/>
      <c r="FH128" s="8"/>
      <c r="FI128" s="8"/>
      <c r="FJ128" s="8"/>
      <c r="FK128" s="8"/>
      <c r="FL128" s="8"/>
      <c r="FM128" s="8"/>
      <c r="FN128" s="8"/>
      <c r="FO128" s="8"/>
      <c r="FP128" s="8"/>
      <c r="FQ128" s="8"/>
    </row>
    <row r="129" spans="1:173" ht="12.75">
      <c r="A129" s="54"/>
      <c r="B129" s="54"/>
      <c r="C129" s="54"/>
      <c r="D129" s="54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  <c r="EV129" s="8"/>
      <c r="EW129" s="8"/>
      <c r="EX129" s="8"/>
      <c r="EY129" s="8"/>
      <c r="EZ129" s="8"/>
      <c r="FA129" s="8"/>
      <c r="FB129" s="8"/>
      <c r="FC129" s="8"/>
      <c r="FD129" s="8"/>
      <c r="FE129" s="8"/>
      <c r="FF129" s="8"/>
      <c r="FG129" s="8"/>
      <c r="FH129" s="8"/>
      <c r="FI129" s="8"/>
      <c r="FJ129" s="8"/>
      <c r="FK129" s="8"/>
      <c r="FL129" s="8"/>
      <c r="FM129" s="8"/>
      <c r="FN129" s="8"/>
      <c r="FO129" s="8"/>
      <c r="FP129" s="8"/>
      <c r="FQ129" s="8"/>
    </row>
    <row r="130" spans="1:173" ht="12.75">
      <c r="A130" s="54"/>
      <c r="B130" s="54"/>
      <c r="C130" s="54"/>
      <c r="D130" s="54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  <c r="EV130" s="8"/>
      <c r="EW130" s="8"/>
      <c r="EX130" s="8"/>
      <c r="EY130" s="8"/>
      <c r="EZ130" s="8"/>
      <c r="FA130" s="8"/>
      <c r="FB130" s="8"/>
      <c r="FC130" s="8"/>
      <c r="FD130" s="8"/>
      <c r="FE130" s="8"/>
      <c r="FF130" s="8"/>
      <c r="FG130" s="8"/>
      <c r="FH130" s="8"/>
      <c r="FI130" s="8"/>
      <c r="FJ130" s="8"/>
      <c r="FK130" s="8"/>
      <c r="FL130" s="8"/>
      <c r="FM130" s="8"/>
      <c r="FN130" s="8"/>
      <c r="FO130" s="8"/>
      <c r="FP130" s="8"/>
      <c r="FQ130" s="8"/>
    </row>
    <row r="131" spans="1:173" ht="12.75">
      <c r="A131" s="54"/>
      <c r="B131" s="54"/>
      <c r="C131" s="54"/>
      <c r="D131" s="54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  <c r="EV131" s="8"/>
      <c r="EW131" s="8"/>
      <c r="EX131" s="8"/>
      <c r="EY131" s="8"/>
      <c r="EZ131" s="8"/>
      <c r="FA131" s="8"/>
      <c r="FB131" s="8"/>
      <c r="FC131" s="8"/>
      <c r="FD131" s="8"/>
      <c r="FE131" s="8"/>
      <c r="FF131" s="8"/>
      <c r="FG131" s="8"/>
      <c r="FH131" s="8"/>
      <c r="FI131" s="8"/>
      <c r="FJ131" s="8"/>
      <c r="FK131" s="8"/>
      <c r="FL131" s="8"/>
      <c r="FM131" s="8"/>
      <c r="FN131" s="8"/>
      <c r="FO131" s="8"/>
      <c r="FP131" s="8"/>
      <c r="FQ131" s="8"/>
    </row>
    <row r="132" spans="1:173" ht="12.75">
      <c r="A132" s="54"/>
      <c r="B132" s="54"/>
      <c r="C132" s="54"/>
      <c r="D132" s="54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  <c r="EW132" s="8"/>
      <c r="EX132" s="8"/>
      <c r="EY132" s="8"/>
      <c r="EZ132" s="8"/>
      <c r="FA132" s="8"/>
      <c r="FB132" s="8"/>
      <c r="FC132" s="8"/>
      <c r="FD132" s="8"/>
      <c r="FE132" s="8"/>
      <c r="FF132" s="8"/>
      <c r="FG132" s="8"/>
      <c r="FH132" s="8"/>
      <c r="FI132" s="8"/>
      <c r="FJ132" s="8"/>
      <c r="FK132" s="8"/>
      <c r="FL132" s="8"/>
      <c r="FM132" s="8"/>
      <c r="FN132" s="8"/>
      <c r="FO132" s="8"/>
      <c r="FP132" s="8"/>
      <c r="FQ132" s="8"/>
    </row>
    <row r="133" spans="1:173" ht="12.75">
      <c r="A133" s="54"/>
      <c r="B133" s="54"/>
      <c r="C133" s="54"/>
      <c r="D133" s="54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  <c r="FJ133" s="8"/>
      <c r="FK133" s="8"/>
      <c r="FL133" s="8"/>
      <c r="FM133" s="8"/>
      <c r="FN133" s="8"/>
      <c r="FO133" s="8"/>
      <c r="FP133" s="8"/>
      <c r="FQ133" s="8"/>
    </row>
    <row r="134" spans="1:173" ht="12.75">
      <c r="A134" s="54"/>
      <c r="B134" s="54"/>
      <c r="C134" s="54"/>
      <c r="D134" s="54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  <c r="EV134" s="8"/>
      <c r="EW134" s="8"/>
      <c r="EX134" s="8"/>
      <c r="EY134" s="8"/>
      <c r="EZ134" s="8"/>
      <c r="FA134" s="8"/>
      <c r="FB134" s="8"/>
      <c r="FC134" s="8"/>
      <c r="FD134" s="8"/>
      <c r="FE134" s="8"/>
      <c r="FF134" s="8"/>
      <c r="FG134" s="8"/>
      <c r="FH134" s="8"/>
      <c r="FI134" s="8"/>
      <c r="FJ134" s="8"/>
      <c r="FK134" s="8"/>
      <c r="FL134" s="8"/>
      <c r="FM134" s="8"/>
      <c r="FN134" s="8"/>
      <c r="FO134" s="8"/>
      <c r="FP134" s="8"/>
      <c r="FQ134" s="8"/>
    </row>
    <row r="135" spans="1:173" ht="12.75">
      <c r="A135" s="54"/>
      <c r="B135" s="54"/>
      <c r="C135" s="54"/>
      <c r="D135" s="54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  <c r="EV135" s="8"/>
      <c r="EW135" s="8"/>
      <c r="EX135" s="8"/>
      <c r="EY135" s="8"/>
      <c r="EZ135" s="8"/>
      <c r="FA135" s="8"/>
      <c r="FB135" s="8"/>
      <c r="FC135" s="8"/>
      <c r="FD135" s="8"/>
      <c r="FE135" s="8"/>
      <c r="FF135" s="8"/>
      <c r="FG135" s="8"/>
      <c r="FH135" s="8"/>
      <c r="FI135" s="8"/>
      <c r="FJ135" s="8"/>
      <c r="FK135" s="8"/>
      <c r="FL135" s="8"/>
      <c r="FM135" s="8"/>
      <c r="FN135" s="8"/>
      <c r="FO135" s="8"/>
      <c r="FP135" s="8"/>
      <c r="FQ135" s="8"/>
    </row>
    <row r="136" spans="1:173" ht="12.75">
      <c r="A136" s="54"/>
      <c r="B136" s="54"/>
      <c r="C136" s="54"/>
      <c r="D136" s="54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  <c r="EQ136" s="8"/>
      <c r="ER136" s="8"/>
      <c r="ES136" s="8"/>
      <c r="ET136" s="8"/>
      <c r="EU136" s="8"/>
      <c r="EV136" s="8"/>
      <c r="EW136" s="8"/>
      <c r="EX136" s="8"/>
      <c r="EY136" s="8"/>
      <c r="EZ136" s="8"/>
      <c r="FA136" s="8"/>
      <c r="FB136" s="8"/>
      <c r="FC136" s="8"/>
      <c r="FD136" s="8"/>
      <c r="FE136" s="8"/>
      <c r="FF136" s="8"/>
      <c r="FG136" s="8"/>
      <c r="FH136" s="8"/>
      <c r="FI136" s="8"/>
      <c r="FJ136" s="8"/>
      <c r="FK136" s="8"/>
      <c r="FL136" s="8"/>
      <c r="FM136" s="8"/>
      <c r="FN136" s="8"/>
      <c r="FO136" s="8"/>
      <c r="FP136" s="8"/>
      <c r="FQ136" s="8"/>
    </row>
    <row r="137" spans="1:173" ht="12.75">
      <c r="A137" s="54"/>
      <c r="B137" s="54"/>
      <c r="C137" s="54"/>
      <c r="D137" s="54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  <c r="EV137" s="8"/>
      <c r="EW137" s="8"/>
      <c r="EX137" s="8"/>
      <c r="EY137" s="8"/>
      <c r="EZ137" s="8"/>
      <c r="FA137" s="8"/>
      <c r="FB137" s="8"/>
      <c r="FC137" s="8"/>
      <c r="FD137" s="8"/>
      <c r="FE137" s="8"/>
      <c r="FF137" s="8"/>
      <c r="FG137" s="8"/>
      <c r="FH137" s="8"/>
      <c r="FI137" s="8"/>
      <c r="FJ137" s="8"/>
      <c r="FK137" s="8"/>
      <c r="FL137" s="8"/>
      <c r="FM137" s="8"/>
      <c r="FN137" s="8"/>
      <c r="FO137" s="8"/>
      <c r="FP137" s="8"/>
      <c r="FQ137" s="8"/>
    </row>
    <row r="138" spans="1:173" ht="12.75">
      <c r="A138" s="54"/>
      <c r="B138" s="54"/>
      <c r="C138" s="54"/>
      <c r="D138" s="54"/>
      <c r="EQ138" s="8"/>
      <c r="ER138" s="8"/>
      <c r="ES138" s="8"/>
      <c r="ET138" s="8"/>
      <c r="EU138" s="8"/>
      <c r="EV138" s="8"/>
      <c r="EW138" s="8"/>
      <c r="EX138" s="8"/>
      <c r="EY138" s="8"/>
      <c r="EZ138" s="8"/>
      <c r="FA138" s="8"/>
      <c r="FB138" s="8"/>
      <c r="FC138" s="8"/>
      <c r="FD138" s="8"/>
      <c r="FE138" s="8"/>
      <c r="FF138" s="8"/>
      <c r="FG138" s="8"/>
      <c r="FH138" s="8"/>
      <c r="FI138" s="8"/>
      <c r="FJ138" s="8"/>
      <c r="FK138" s="8"/>
      <c r="FL138" s="8"/>
      <c r="FM138" s="8"/>
      <c r="FN138" s="8"/>
      <c r="FO138" s="8"/>
      <c r="FP138" s="8"/>
      <c r="FQ138" s="8"/>
    </row>
    <row r="139" spans="1:4" ht="12.75">
      <c r="A139" s="54"/>
      <c r="B139" s="54"/>
      <c r="C139" s="54"/>
      <c r="D139" s="54"/>
    </row>
    <row r="140" spans="1:4" ht="12.75">
      <c r="A140" s="54"/>
      <c r="B140" s="54"/>
      <c r="C140" s="54"/>
      <c r="D140" s="54"/>
    </row>
    <row r="141" spans="1:4" ht="12.75">
      <c r="A141" s="54"/>
      <c r="B141" s="54"/>
      <c r="C141" s="54"/>
      <c r="D141" s="54"/>
    </row>
    <row r="142" spans="1:4" ht="12.75">
      <c r="A142" s="54"/>
      <c r="B142" s="54"/>
      <c r="C142" s="54"/>
      <c r="D142" s="54"/>
    </row>
    <row r="143" spans="1:4" ht="12.75">
      <c r="A143" s="54"/>
      <c r="B143" s="54"/>
      <c r="C143" s="54"/>
      <c r="D143" s="54"/>
    </row>
    <row r="144" spans="1:4" ht="12.75">
      <c r="A144" s="54"/>
      <c r="B144" s="54"/>
      <c r="C144" s="54"/>
      <c r="D144" s="54"/>
    </row>
    <row r="145" spans="1:4" ht="12.75">
      <c r="A145" s="54"/>
      <c r="B145" s="54"/>
      <c r="C145" s="54"/>
      <c r="D145" s="54"/>
    </row>
    <row r="146" spans="1:4" ht="12.75">
      <c r="A146" s="54"/>
      <c r="B146" s="54"/>
      <c r="C146" s="54"/>
      <c r="D146" s="54"/>
    </row>
    <row r="147" spans="1:4" ht="12.75">
      <c r="A147" s="54"/>
      <c r="B147" s="54"/>
      <c r="C147" s="54"/>
      <c r="D147" s="54"/>
    </row>
    <row r="148" spans="1:4" ht="12.75">
      <c r="A148" s="54"/>
      <c r="B148" s="54"/>
      <c r="C148" s="54"/>
      <c r="D148" s="54"/>
    </row>
    <row r="149" spans="1:4" ht="12.75">
      <c r="A149" s="54"/>
      <c r="B149" s="54"/>
      <c r="C149" s="54"/>
      <c r="D149" s="54"/>
    </row>
    <row r="150" spans="1:4" ht="12.75">
      <c r="A150" s="54"/>
      <c r="B150" s="54"/>
      <c r="C150" s="54"/>
      <c r="D150" s="54"/>
    </row>
    <row r="151" spans="1:4" ht="12.75">
      <c r="A151" s="54"/>
      <c r="B151" s="54"/>
      <c r="C151" s="54"/>
      <c r="D151" s="54"/>
    </row>
    <row r="152" spans="1:4" ht="12.75">
      <c r="A152" s="54"/>
      <c r="B152" s="54"/>
      <c r="C152" s="54"/>
      <c r="D152" s="54"/>
    </row>
    <row r="153" spans="1:4" ht="12.75">
      <c r="A153" s="54"/>
      <c r="B153" s="54"/>
      <c r="C153" s="54"/>
      <c r="D153" s="54"/>
    </row>
    <row r="154" spans="1:4" ht="12.75">
      <c r="A154" s="54"/>
      <c r="B154" s="54"/>
      <c r="C154" s="54"/>
      <c r="D154" s="54"/>
    </row>
    <row r="155" spans="1:4" ht="12.75">
      <c r="A155" s="54"/>
      <c r="B155" s="54"/>
      <c r="C155" s="54"/>
      <c r="D155" s="54"/>
    </row>
    <row r="156" spans="1:4" ht="12.75">
      <c r="A156" s="54"/>
      <c r="B156" s="54"/>
      <c r="C156" s="54"/>
      <c r="D156" s="54"/>
    </row>
    <row r="157" spans="1:4" ht="12.75">
      <c r="A157" s="54"/>
      <c r="B157" s="54"/>
      <c r="C157" s="54"/>
      <c r="D157" s="54"/>
    </row>
    <row r="158" spans="1:4" ht="12.75">
      <c r="A158" s="54"/>
      <c r="B158" s="54"/>
      <c r="C158" s="54"/>
      <c r="D158" s="54"/>
    </row>
    <row r="159" spans="1:4" ht="12.75">
      <c r="A159" s="54"/>
      <c r="B159" s="54"/>
      <c r="C159" s="54"/>
      <c r="D159" s="54"/>
    </row>
    <row r="160" spans="1:4" ht="12.75">
      <c r="A160" s="54"/>
      <c r="B160" s="54"/>
      <c r="C160" s="54"/>
      <c r="D160" s="54"/>
    </row>
    <row r="161" spans="1:4" ht="12.75">
      <c r="A161" s="54"/>
      <c r="B161" s="54"/>
      <c r="C161" s="54"/>
      <c r="D161" s="54"/>
    </row>
    <row r="162" spans="1:4" ht="12.75">
      <c r="A162" s="54"/>
      <c r="B162" s="54"/>
      <c r="C162" s="54"/>
      <c r="D162" s="54"/>
    </row>
    <row r="163" spans="1:4" ht="12.75">
      <c r="A163" s="54"/>
      <c r="B163" s="54"/>
      <c r="C163" s="54"/>
      <c r="D163" s="54"/>
    </row>
    <row r="164" spans="1:4" ht="12.75">
      <c r="A164" s="54"/>
      <c r="B164" s="54"/>
      <c r="C164" s="54"/>
      <c r="D164" s="54"/>
    </row>
    <row r="165" spans="1:4" ht="12.75">
      <c r="A165" s="54"/>
      <c r="B165" s="54"/>
      <c r="C165" s="54"/>
      <c r="D165" s="54"/>
    </row>
    <row r="166" spans="1:4" ht="12.75">
      <c r="A166" s="54"/>
      <c r="B166" s="54"/>
      <c r="C166" s="54"/>
      <c r="D166" s="54"/>
    </row>
    <row r="167" spans="1:4" ht="12.75">
      <c r="A167" s="54"/>
      <c r="B167" s="54"/>
      <c r="C167" s="54"/>
      <c r="D167" s="54"/>
    </row>
    <row r="168" spans="1:4" ht="12.75">
      <c r="A168" s="54"/>
      <c r="B168" s="54"/>
      <c r="C168" s="54"/>
      <c r="D168" s="54"/>
    </row>
    <row r="169" spans="1:4" ht="12.75">
      <c r="A169" s="54"/>
      <c r="B169" s="54"/>
      <c r="C169" s="54"/>
      <c r="D169" s="54"/>
    </row>
    <row r="170" spans="1:4" ht="12.75">
      <c r="A170" s="54"/>
      <c r="B170" s="54"/>
      <c r="C170" s="54"/>
      <c r="D170" s="54"/>
    </row>
    <row r="171" spans="1:4" ht="12.75">
      <c r="A171" s="54"/>
      <c r="B171" s="54"/>
      <c r="C171" s="54"/>
      <c r="D171" s="54"/>
    </row>
    <row r="172" spans="1:4" ht="12.75">
      <c r="A172" s="54"/>
      <c r="B172" s="54"/>
      <c r="C172" s="54"/>
      <c r="D172" s="54"/>
    </row>
    <row r="173" spans="1:4" ht="12.75">
      <c r="A173" s="54"/>
      <c r="B173" s="54"/>
      <c r="C173" s="54"/>
      <c r="D173" s="54"/>
    </row>
    <row r="174" spans="1:4" ht="12.75">
      <c r="A174" s="54"/>
      <c r="B174" s="54"/>
      <c r="C174" s="54"/>
      <c r="D174" s="54"/>
    </row>
    <row r="175" spans="1:4" ht="12.75">
      <c r="A175" s="54"/>
      <c r="B175" s="54"/>
      <c r="C175" s="54"/>
      <c r="D175" s="54"/>
    </row>
    <row r="176" spans="1:4" ht="12.75">
      <c r="A176" s="54"/>
      <c r="B176" s="54"/>
      <c r="C176" s="54"/>
      <c r="D176" s="54"/>
    </row>
    <row r="177" spans="1:4" ht="12.75">
      <c r="A177" s="54"/>
      <c r="B177" s="54"/>
      <c r="C177" s="54"/>
      <c r="D177" s="54"/>
    </row>
    <row r="178" spans="1:4" ht="12.75">
      <c r="A178" s="54"/>
      <c r="B178" s="54"/>
      <c r="C178" s="54"/>
      <c r="D178" s="54"/>
    </row>
    <row r="179" spans="1:4" ht="12.75">
      <c r="A179" s="54"/>
      <c r="B179" s="54"/>
      <c r="C179" s="54"/>
      <c r="D179" s="54"/>
    </row>
    <row r="180" spans="1:4" ht="12.75">
      <c r="A180" s="54"/>
      <c r="B180" s="54"/>
      <c r="C180" s="54"/>
      <c r="D180" s="54"/>
    </row>
    <row r="181" spans="1:4" ht="12.75">
      <c r="A181" s="54"/>
      <c r="B181" s="54"/>
      <c r="C181" s="54"/>
      <c r="D181" s="54"/>
    </row>
    <row r="182" spans="1:4" ht="12.75">
      <c r="A182" s="54"/>
      <c r="B182" s="54"/>
      <c r="C182" s="54"/>
      <c r="D182" s="54"/>
    </row>
    <row r="183" spans="1:4" ht="12.75">
      <c r="A183" s="54"/>
      <c r="B183" s="54"/>
      <c r="C183" s="54"/>
      <c r="D183" s="54"/>
    </row>
    <row r="184" spans="1:4" ht="12.75">
      <c r="A184" s="54"/>
      <c r="B184" s="54"/>
      <c r="C184" s="54"/>
      <c r="D184" s="54"/>
    </row>
    <row r="185" spans="1:4" ht="12.75">
      <c r="A185" s="54"/>
      <c r="B185" s="54"/>
      <c r="C185" s="54"/>
      <c r="D185" s="54"/>
    </row>
    <row r="186" spans="1:4" ht="12.75">
      <c r="A186" s="54"/>
      <c r="B186" s="54"/>
      <c r="C186" s="54"/>
      <c r="D186" s="54"/>
    </row>
    <row r="187" spans="1:4" ht="12.75">
      <c r="A187" s="54"/>
      <c r="B187" s="54"/>
      <c r="C187" s="54"/>
      <c r="D187" s="54"/>
    </row>
    <row r="188" spans="1:4" ht="12.75">
      <c r="A188" s="54"/>
      <c r="B188" s="54"/>
      <c r="C188" s="54"/>
      <c r="D188" s="54"/>
    </row>
    <row r="189" spans="1:4" ht="12.75">
      <c r="A189" s="54"/>
      <c r="B189" s="54"/>
      <c r="C189" s="54"/>
      <c r="D189" s="54"/>
    </row>
    <row r="190" spans="1:4" ht="12.75">
      <c r="A190" s="54"/>
      <c r="B190" s="54"/>
      <c r="C190" s="54"/>
      <c r="D190" s="54"/>
    </row>
    <row r="191" spans="1:4" ht="12.75">
      <c r="A191" s="54"/>
      <c r="B191" s="54"/>
      <c r="C191" s="54"/>
      <c r="D191" s="54"/>
    </row>
    <row r="192" spans="1:4" ht="12.75">
      <c r="A192" s="54"/>
      <c r="B192" s="54"/>
      <c r="C192" s="54"/>
      <c r="D192" s="54"/>
    </row>
    <row r="193" spans="1:4" ht="12.75">
      <c r="A193" s="54"/>
      <c r="B193" s="54"/>
      <c r="C193" s="54"/>
      <c r="D193" s="54"/>
    </row>
    <row r="194" spans="1:4" ht="12.75">
      <c r="A194" s="54"/>
      <c r="B194" s="54"/>
      <c r="C194" s="54"/>
      <c r="D194" s="54"/>
    </row>
    <row r="195" spans="1:4" ht="12.75">
      <c r="A195" s="54"/>
      <c r="B195" s="54"/>
      <c r="C195" s="54"/>
      <c r="D195" s="54"/>
    </row>
    <row r="196" spans="1:4" ht="12.75">
      <c r="A196" s="54"/>
      <c r="B196" s="54"/>
      <c r="C196" s="54"/>
      <c r="D196" s="54"/>
    </row>
    <row r="197" spans="1:4" ht="12.75">
      <c r="A197" s="54"/>
      <c r="B197" s="54"/>
      <c r="C197" s="54"/>
      <c r="D197" s="54"/>
    </row>
    <row r="198" spans="1:4" ht="12.75">
      <c r="A198" s="54"/>
      <c r="B198" s="54"/>
      <c r="C198" s="54"/>
      <c r="D198" s="54"/>
    </row>
    <row r="199" spans="1:4" ht="12.75">
      <c r="A199" s="54"/>
      <c r="B199" s="54"/>
      <c r="C199" s="54"/>
      <c r="D199" s="54"/>
    </row>
    <row r="200" spans="1:4" ht="12.75">
      <c r="A200" s="54"/>
      <c r="B200" s="54"/>
      <c r="C200" s="54"/>
      <c r="D200" s="54"/>
    </row>
    <row r="201" spans="1:4" ht="12.75">
      <c r="A201" s="54"/>
      <c r="B201" s="54"/>
      <c r="C201" s="54"/>
      <c r="D201" s="54"/>
    </row>
    <row r="202" spans="1:4" ht="12.75">
      <c r="A202" s="54"/>
      <c r="B202" s="54"/>
      <c r="C202" s="54"/>
      <c r="D202" s="54"/>
    </row>
    <row r="203" spans="1:4" ht="12.75">
      <c r="A203" s="54"/>
      <c r="B203" s="54"/>
      <c r="C203" s="54"/>
      <c r="D203" s="54"/>
    </row>
    <row r="204" spans="1:4" ht="12.75">
      <c r="A204" s="54"/>
      <c r="B204" s="54"/>
      <c r="C204" s="54"/>
      <c r="D204" s="54"/>
    </row>
    <row r="205" spans="1:4" ht="12.75">
      <c r="A205" s="54"/>
      <c r="B205" s="54"/>
      <c r="C205" s="54"/>
      <c r="D205" s="54"/>
    </row>
    <row r="206" spans="1:4" ht="12.75">
      <c r="A206" s="54"/>
      <c r="B206" s="54"/>
      <c r="C206" s="54"/>
      <c r="D206" s="54"/>
    </row>
    <row r="207" spans="1:4" ht="12.75">
      <c r="A207" s="54"/>
      <c r="B207" s="54"/>
      <c r="C207" s="54"/>
      <c r="D207" s="54"/>
    </row>
    <row r="208" spans="1:4" ht="12.75">
      <c r="A208" s="54"/>
      <c r="B208" s="54"/>
      <c r="C208" s="54"/>
      <c r="D208" s="54"/>
    </row>
    <row r="209" spans="1:4" ht="12.75">
      <c r="A209" s="54"/>
      <c r="B209" s="54"/>
      <c r="C209" s="54"/>
      <c r="D209" s="54"/>
    </row>
    <row r="210" spans="1:4" ht="12.75">
      <c r="A210" s="54"/>
      <c r="B210" s="54"/>
      <c r="C210" s="54"/>
      <c r="D210" s="54"/>
    </row>
    <row r="211" spans="1:4" ht="12.75">
      <c r="A211" s="54"/>
      <c r="B211" s="54"/>
      <c r="C211" s="54"/>
      <c r="D211" s="54"/>
    </row>
    <row r="212" spans="1:4" ht="12.75">
      <c r="A212" s="54"/>
      <c r="B212" s="54"/>
      <c r="C212" s="54"/>
      <c r="D212" s="54"/>
    </row>
    <row r="213" spans="1:4" ht="12.75">
      <c r="A213" s="54"/>
      <c r="B213" s="54"/>
      <c r="C213" s="54"/>
      <c r="D213" s="54"/>
    </row>
    <row r="214" spans="1:4" ht="12.75">
      <c r="A214" s="54"/>
      <c r="B214" s="54"/>
      <c r="C214" s="54"/>
      <c r="D214" s="54"/>
    </row>
    <row r="215" spans="1:4" ht="12.75">
      <c r="A215" s="54"/>
      <c r="B215" s="54"/>
      <c r="C215" s="54"/>
      <c r="D215" s="54"/>
    </row>
    <row r="216" spans="1:4" ht="12.75">
      <c r="A216" s="54"/>
      <c r="B216" s="54"/>
      <c r="C216" s="54"/>
      <c r="D216" s="54"/>
    </row>
    <row r="217" spans="1:4" ht="12.75">
      <c r="A217" s="54"/>
      <c r="B217" s="54"/>
      <c r="C217" s="54"/>
      <c r="D217" s="54"/>
    </row>
    <row r="218" spans="1:4" ht="12.75">
      <c r="A218" s="54"/>
      <c r="B218" s="54"/>
      <c r="C218" s="54"/>
      <c r="D218" s="54"/>
    </row>
    <row r="219" spans="1:4" ht="12.75">
      <c r="A219" s="54"/>
      <c r="B219" s="54"/>
      <c r="C219" s="54"/>
      <c r="D219" s="54"/>
    </row>
    <row r="220" spans="1:4" ht="12.75">
      <c r="A220" s="54"/>
      <c r="B220" s="54"/>
      <c r="C220" s="54"/>
      <c r="D220" s="54"/>
    </row>
    <row r="221" spans="1:4" ht="12.75">
      <c r="A221" s="54"/>
      <c r="B221" s="54"/>
      <c r="C221" s="54"/>
      <c r="D221" s="54"/>
    </row>
    <row r="222" spans="1:4" ht="12.75">
      <c r="A222" s="54"/>
      <c r="B222" s="54"/>
      <c r="C222" s="54"/>
      <c r="D222" s="54"/>
    </row>
    <row r="223" spans="1:4" ht="12.75">
      <c r="A223" s="54"/>
      <c r="B223" s="54"/>
      <c r="C223" s="54"/>
      <c r="D223" s="54"/>
    </row>
    <row r="224" spans="1:4" ht="12.75">
      <c r="A224" s="54"/>
      <c r="B224" s="54"/>
      <c r="C224" s="54"/>
      <c r="D224" s="54"/>
    </row>
    <row r="225" spans="1:4" ht="12.75">
      <c r="A225" s="54"/>
      <c r="B225" s="54"/>
      <c r="C225" s="54"/>
      <c r="D225" s="54"/>
    </row>
    <row r="226" spans="1:4" ht="12.75">
      <c r="A226" s="54"/>
      <c r="B226" s="54"/>
      <c r="C226" s="54"/>
      <c r="D226" s="54"/>
    </row>
    <row r="227" spans="1:4" ht="12.75">
      <c r="A227" s="54"/>
      <c r="B227" s="54"/>
      <c r="C227" s="54"/>
      <c r="D227" s="54"/>
    </row>
    <row r="228" spans="1:4" ht="12.75">
      <c r="A228" s="54"/>
      <c r="B228" s="54"/>
      <c r="C228" s="54"/>
      <c r="D228" s="54"/>
    </row>
    <row r="229" spans="1:4" ht="12.75">
      <c r="A229" s="54"/>
      <c r="B229" s="54"/>
      <c r="C229" s="54"/>
      <c r="D229" s="54"/>
    </row>
    <row r="230" spans="1:4" ht="12.75">
      <c r="A230" s="54"/>
      <c r="B230" s="54"/>
      <c r="C230" s="54"/>
      <c r="D230" s="54"/>
    </row>
    <row r="231" spans="1:4" ht="12.75">
      <c r="A231" s="54"/>
      <c r="B231" s="54"/>
      <c r="C231" s="54"/>
      <c r="D231" s="54"/>
    </row>
    <row r="232" spans="1:4" ht="12.75">
      <c r="A232" s="54"/>
      <c r="B232" s="54"/>
      <c r="C232" s="54"/>
      <c r="D232" s="54"/>
    </row>
    <row r="233" spans="1:4" ht="12.75">
      <c r="A233" s="54"/>
      <c r="B233" s="54"/>
      <c r="C233" s="54"/>
      <c r="D233" s="54"/>
    </row>
    <row r="234" spans="1:4" ht="12.75">
      <c r="A234" s="54"/>
      <c r="B234" s="54"/>
      <c r="C234" s="54"/>
      <c r="D234" s="54"/>
    </row>
    <row r="235" spans="1:4" ht="12.75">
      <c r="A235" s="54"/>
      <c r="B235" s="54"/>
      <c r="C235" s="54"/>
      <c r="D235" s="54"/>
    </row>
    <row r="236" spans="1:4" ht="12.75">
      <c r="A236" s="54"/>
      <c r="B236" s="54"/>
      <c r="C236" s="54"/>
      <c r="D236" s="54"/>
    </row>
    <row r="237" spans="1:4" ht="12.75">
      <c r="A237" s="54"/>
      <c r="B237" s="54"/>
      <c r="C237" s="54"/>
      <c r="D237" s="54"/>
    </row>
    <row r="238" spans="1:4" ht="12.75">
      <c r="A238" s="54"/>
      <c r="B238" s="54"/>
      <c r="C238" s="54"/>
      <c r="D238" s="54"/>
    </row>
    <row r="239" spans="1:4" ht="12.75">
      <c r="A239" s="54"/>
      <c r="B239" s="54"/>
      <c r="C239" s="54"/>
      <c r="D239" s="54"/>
    </row>
    <row r="240" spans="1:4" ht="12.75">
      <c r="A240" s="54"/>
      <c r="B240" s="54"/>
      <c r="C240" s="54"/>
      <c r="D240" s="54"/>
    </row>
    <row r="241" spans="1:4" ht="12.75">
      <c r="A241" s="54"/>
      <c r="B241" s="54"/>
      <c r="C241" s="54"/>
      <c r="D241" s="54"/>
    </row>
    <row r="242" spans="1:4" ht="12.75">
      <c r="A242" s="54"/>
      <c r="B242" s="54"/>
      <c r="C242" s="54"/>
      <c r="D242" s="54"/>
    </row>
    <row r="243" spans="1:4" ht="12.75">
      <c r="A243" s="54"/>
      <c r="B243" s="54"/>
      <c r="C243" s="54"/>
      <c r="D243" s="54"/>
    </row>
    <row r="244" spans="1:4" ht="12.75">
      <c r="A244" s="54"/>
      <c r="B244" s="54"/>
      <c r="C244" s="54"/>
      <c r="D244" s="54"/>
    </row>
    <row r="245" spans="1:4" ht="12.75">
      <c r="A245" s="54"/>
      <c r="B245" s="54"/>
      <c r="C245" s="54"/>
      <c r="D245" s="54"/>
    </row>
    <row r="246" spans="1:4" ht="12.75">
      <c r="A246" s="54"/>
      <c r="B246" s="54"/>
      <c r="C246" s="54"/>
      <c r="D246" s="54"/>
    </row>
    <row r="247" spans="1:4" ht="12.75">
      <c r="A247" s="54"/>
      <c r="B247" s="54"/>
      <c r="C247" s="54"/>
      <c r="D247" s="54"/>
    </row>
    <row r="248" spans="1:4" ht="12.75">
      <c r="A248" s="54"/>
      <c r="B248" s="54"/>
      <c r="C248" s="54"/>
      <c r="D248" s="54"/>
    </row>
    <row r="249" spans="1:4" ht="12.75">
      <c r="A249" s="54"/>
      <c r="B249" s="54"/>
      <c r="C249" s="54"/>
      <c r="D249" s="54"/>
    </row>
    <row r="250" spans="1:4" ht="12.75">
      <c r="A250" s="54"/>
      <c r="B250" s="54"/>
      <c r="C250" s="54"/>
      <c r="D250" s="54"/>
    </row>
    <row r="251" spans="1:4" ht="12.75">
      <c r="A251" s="54"/>
      <c r="B251" s="54"/>
      <c r="C251" s="54"/>
      <c r="D251" s="54"/>
    </row>
    <row r="252" spans="1:4" ht="12.75">
      <c r="A252" s="54"/>
      <c r="B252" s="54"/>
      <c r="C252" s="54"/>
      <c r="D252" s="54"/>
    </row>
    <row r="253" spans="1:4" ht="12.75">
      <c r="A253" s="54"/>
      <c r="B253" s="54"/>
      <c r="C253" s="54"/>
      <c r="D253" s="54"/>
    </row>
    <row r="254" spans="1:4" ht="12.75">
      <c r="A254" s="54"/>
      <c r="B254" s="54"/>
      <c r="C254" s="54"/>
      <c r="D254" s="54"/>
    </row>
    <row r="255" spans="1:4" ht="12.75">
      <c r="A255" s="54"/>
      <c r="B255" s="54"/>
      <c r="C255" s="54"/>
      <c r="D255" s="54"/>
    </row>
    <row r="256" spans="1:4" ht="12.75">
      <c r="A256" s="54"/>
      <c r="B256" s="54"/>
      <c r="C256" s="54"/>
      <c r="D256" s="54"/>
    </row>
    <row r="257" spans="1:4" ht="12.75">
      <c r="A257" s="54"/>
      <c r="B257" s="54"/>
      <c r="C257" s="54"/>
      <c r="D257" s="54"/>
    </row>
    <row r="258" spans="1:4" ht="12.75">
      <c r="A258" s="54"/>
      <c r="B258" s="54"/>
      <c r="C258" s="54"/>
      <c r="D258" s="54"/>
    </row>
    <row r="259" spans="1:4" ht="12.75">
      <c r="A259" s="54"/>
      <c r="B259" s="54"/>
      <c r="C259" s="54"/>
      <c r="D259" s="54"/>
    </row>
    <row r="260" spans="1:4" ht="12.75">
      <c r="A260" s="54"/>
      <c r="B260" s="54"/>
      <c r="C260" s="54"/>
      <c r="D260" s="54"/>
    </row>
    <row r="261" spans="1:4" ht="12.75">
      <c r="A261" s="54"/>
      <c r="B261" s="54"/>
      <c r="C261" s="54"/>
      <c r="D261" s="54"/>
    </row>
    <row r="262" spans="1:4" ht="12.75">
      <c r="A262" s="54"/>
      <c r="B262" s="54"/>
      <c r="C262" s="54"/>
      <c r="D262" s="54"/>
    </row>
    <row r="263" spans="1:4" ht="12.75">
      <c r="A263" s="54"/>
      <c r="B263" s="54"/>
      <c r="C263" s="54"/>
      <c r="D263" s="54"/>
    </row>
    <row r="264" spans="1:4" ht="12.75">
      <c r="A264" s="54"/>
      <c r="B264" s="54"/>
      <c r="C264" s="54"/>
      <c r="D264" s="54"/>
    </row>
    <row r="265" spans="1:4" ht="12.75">
      <c r="A265" s="54"/>
      <c r="B265" s="54"/>
      <c r="C265" s="54"/>
      <c r="D265" s="54"/>
    </row>
    <row r="266" spans="1:4" ht="12.75">
      <c r="A266" s="54"/>
      <c r="B266" s="54"/>
      <c r="C266" s="54"/>
      <c r="D266" s="54"/>
    </row>
    <row r="267" spans="1:4" ht="12.75">
      <c r="A267" s="54"/>
      <c r="B267" s="54"/>
      <c r="C267" s="54"/>
      <c r="D267" s="54"/>
    </row>
    <row r="268" spans="1:4" ht="12.75">
      <c r="A268" s="54"/>
      <c r="B268" s="54"/>
      <c r="C268" s="54"/>
      <c r="D268" s="54"/>
    </row>
    <row r="269" spans="1:4" ht="12.75">
      <c r="A269" s="54"/>
      <c r="B269" s="54"/>
      <c r="C269" s="54"/>
      <c r="D269" s="54"/>
    </row>
    <row r="270" spans="1:4" ht="12.75">
      <c r="A270" s="54"/>
      <c r="B270" s="54"/>
      <c r="C270" s="54"/>
      <c r="D270" s="54"/>
    </row>
    <row r="271" spans="1:4" ht="12.75">
      <c r="A271" s="54"/>
      <c r="B271" s="54"/>
      <c r="C271" s="54"/>
      <c r="D271" s="54"/>
    </row>
    <row r="272" spans="1:4" ht="12.75">
      <c r="A272" s="54"/>
      <c r="B272" s="54"/>
      <c r="C272" s="54"/>
      <c r="D272" s="54"/>
    </row>
    <row r="273" spans="1:4" ht="12.75">
      <c r="A273" s="54"/>
      <c r="B273" s="54"/>
      <c r="C273" s="54"/>
      <c r="D273" s="54"/>
    </row>
    <row r="274" spans="1:4" ht="12.75">
      <c r="A274" s="54"/>
      <c r="B274" s="54"/>
      <c r="C274" s="54"/>
      <c r="D274" s="54"/>
    </row>
    <row r="275" spans="1:4" ht="12.75">
      <c r="A275" s="54"/>
      <c r="B275" s="54"/>
      <c r="C275" s="54"/>
      <c r="D275" s="54"/>
    </row>
    <row r="276" spans="1:4" ht="12.75">
      <c r="A276" s="54"/>
      <c r="B276" s="54"/>
      <c r="C276" s="54"/>
      <c r="D276" s="54"/>
    </row>
    <row r="277" spans="1:4" ht="12.75">
      <c r="A277" s="54"/>
      <c r="B277" s="54"/>
      <c r="C277" s="54"/>
      <c r="D277" s="54"/>
    </row>
    <row r="278" spans="1:4" ht="12.75">
      <c r="A278" s="54"/>
      <c r="B278" s="54"/>
      <c r="C278" s="54"/>
      <c r="D278" s="54"/>
    </row>
    <row r="279" spans="1:4" ht="12.75">
      <c r="A279" s="54"/>
      <c r="B279" s="54"/>
      <c r="C279" s="54"/>
      <c r="D279" s="54"/>
    </row>
    <row r="280" spans="1:4" ht="12.75">
      <c r="A280" s="54"/>
      <c r="B280" s="54"/>
      <c r="C280" s="54"/>
      <c r="D280" s="54"/>
    </row>
    <row r="281" spans="1:4" ht="12.75">
      <c r="A281" s="54"/>
      <c r="B281" s="54"/>
      <c r="C281" s="54"/>
      <c r="D281" s="54"/>
    </row>
    <row r="282" spans="1:4" ht="12.75">
      <c r="A282" s="54"/>
      <c r="B282" s="54"/>
      <c r="C282" s="54"/>
      <c r="D282" s="54"/>
    </row>
    <row r="283" spans="1:4" ht="12.75">
      <c r="A283" s="54"/>
      <c r="B283" s="54"/>
      <c r="C283" s="54"/>
      <c r="D283" s="54"/>
    </row>
    <row r="284" spans="1:4" ht="12.75">
      <c r="A284" s="54"/>
      <c r="B284" s="54"/>
      <c r="C284" s="54"/>
      <c r="D284" s="54"/>
    </row>
    <row r="285" spans="1:4" ht="12.75">
      <c r="A285" s="54"/>
      <c r="B285" s="54"/>
      <c r="C285" s="54"/>
      <c r="D285" s="54"/>
    </row>
    <row r="286" spans="1:4" ht="12.75">
      <c r="A286" s="54"/>
      <c r="B286" s="54"/>
      <c r="C286" s="54"/>
      <c r="D286" s="54"/>
    </row>
    <row r="287" spans="1:4" ht="12.75">
      <c r="A287" s="54"/>
      <c r="B287" s="54"/>
      <c r="C287" s="54"/>
      <c r="D287" s="54"/>
    </row>
    <row r="288" spans="1:4" ht="12.75">
      <c r="A288" s="54"/>
      <c r="B288" s="54"/>
      <c r="C288" s="54"/>
      <c r="D288" s="54"/>
    </row>
    <row r="289" spans="1:4" ht="12.75">
      <c r="A289" s="54"/>
      <c r="B289" s="54"/>
      <c r="C289" s="54"/>
      <c r="D289" s="54"/>
    </row>
    <row r="290" spans="1:4" ht="12.75">
      <c r="A290" s="54"/>
      <c r="B290" s="54"/>
      <c r="C290" s="54"/>
      <c r="D290" s="54"/>
    </row>
    <row r="291" spans="1:4" ht="12.75">
      <c r="A291" s="54"/>
      <c r="B291" s="54"/>
      <c r="C291" s="54"/>
      <c r="D291" s="54"/>
    </row>
    <row r="292" spans="1:4" ht="12.75">
      <c r="A292" s="54"/>
      <c r="B292" s="54"/>
      <c r="C292" s="54"/>
      <c r="D292" s="54"/>
    </row>
    <row r="293" spans="1:4" ht="12.75">
      <c r="A293" s="54"/>
      <c r="B293" s="54"/>
      <c r="C293" s="54"/>
      <c r="D293" s="54"/>
    </row>
    <row r="294" spans="1:4" ht="12.75">
      <c r="A294" s="54"/>
      <c r="B294" s="54"/>
      <c r="C294" s="54"/>
      <c r="D294" s="54"/>
    </row>
    <row r="295" spans="1:4" ht="12.75">
      <c r="A295" s="54"/>
      <c r="B295" s="54"/>
      <c r="C295" s="54"/>
      <c r="D295" s="54"/>
    </row>
    <row r="296" spans="1:4" ht="12.75">
      <c r="A296" s="54"/>
      <c r="B296" s="54"/>
      <c r="C296" s="54"/>
      <c r="D296" s="54"/>
    </row>
    <row r="297" spans="1:4" ht="12.75">
      <c r="A297" s="54"/>
      <c r="B297" s="54"/>
      <c r="C297" s="54"/>
      <c r="D297" s="54"/>
    </row>
    <row r="298" spans="1:4" ht="12.75">
      <c r="A298" s="54"/>
      <c r="B298" s="54"/>
      <c r="C298" s="54"/>
      <c r="D298" s="54"/>
    </row>
    <row r="299" spans="1:4" ht="12.75">
      <c r="A299" s="54"/>
      <c r="B299" s="54"/>
      <c r="C299" s="54"/>
      <c r="D299" s="54"/>
    </row>
    <row r="300" spans="1:4" ht="12.75">
      <c r="A300" s="54"/>
      <c r="B300" s="54"/>
      <c r="C300" s="54"/>
      <c r="D300" s="54"/>
    </row>
    <row r="301" spans="1:4" ht="12.75">
      <c r="A301" s="54"/>
      <c r="B301" s="54"/>
      <c r="C301" s="54"/>
      <c r="D301" s="54"/>
    </row>
    <row r="302" spans="1:4" ht="12.75">
      <c r="A302" s="54"/>
      <c r="B302" s="54"/>
      <c r="C302" s="54"/>
      <c r="D302" s="54"/>
    </row>
    <row r="303" spans="1:4" ht="12.75">
      <c r="A303" s="54"/>
      <c r="B303" s="54"/>
      <c r="C303" s="54"/>
      <c r="D303" s="54"/>
    </row>
    <row r="304" spans="1:4" ht="12.75">
      <c r="A304" s="54"/>
      <c r="B304" s="54"/>
      <c r="C304" s="54"/>
      <c r="D304" s="54"/>
    </row>
    <row r="305" spans="1:4" ht="12.75">
      <c r="A305" s="54"/>
      <c r="B305" s="54"/>
      <c r="C305" s="54"/>
      <c r="D305" s="54"/>
    </row>
    <row r="306" spans="1:4" ht="12.75">
      <c r="A306" s="54"/>
      <c r="B306" s="54"/>
      <c r="C306" s="54"/>
      <c r="D306" s="54"/>
    </row>
    <row r="307" spans="1:4" ht="12.75">
      <c r="A307" s="54"/>
      <c r="B307" s="54"/>
      <c r="C307" s="54"/>
      <c r="D307" s="54"/>
    </row>
    <row r="308" spans="1:4" ht="12.75">
      <c r="A308" s="54"/>
      <c r="B308" s="54"/>
      <c r="C308" s="54"/>
      <c r="D308" s="54"/>
    </row>
    <row r="309" spans="1:4" ht="12.75">
      <c r="A309" s="54"/>
      <c r="B309" s="54"/>
      <c r="C309" s="54"/>
      <c r="D309" s="54"/>
    </row>
    <row r="310" spans="1:4" ht="12.75">
      <c r="A310" s="54"/>
      <c r="B310" s="54"/>
      <c r="C310" s="54"/>
      <c r="D310" s="54"/>
    </row>
    <row r="311" spans="1:4" ht="12.75">
      <c r="A311" s="54"/>
      <c r="B311" s="54"/>
      <c r="C311" s="54"/>
      <c r="D311" s="54"/>
    </row>
    <row r="312" spans="1:4" ht="12.75">
      <c r="A312" s="54"/>
      <c r="B312" s="54"/>
      <c r="C312" s="54"/>
      <c r="D312" s="54"/>
    </row>
    <row r="313" spans="1:4" ht="12.75">
      <c r="A313" s="54"/>
      <c r="B313" s="54"/>
      <c r="C313" s="54"/>
      <c r="D313" s="54"/>
    </row>
    <row r="314" spans="1:4" ht="12.75">
      <c r="A314" s="54"/>
      <c r="B314" s="54"/>
      <c r="C314" s="54"/>
      <c r="D314" s="54"/>
    </row>
    <row r="315" spans="1:4" ht="12.75">
      <c r="A315" s="54"/>
      <c r="B315" s="54"/>
      <c r="C315" s="54"/>
      <c r="D315" s="54"/>
    </row>
    <row r="316" spans="1:4" ht="12.75">
      <c r="A316" s="54"/>
      <c r="B316" s="54"/>
      <c r="C316" s="54"/>
      <c r="D316" s="54"/>
    </row>
    <row r="317" spans="1:4" ht="12.75">
      <c r="A317" s="54"/>
      <c r="B317" s="54"/>
      <c r="C317" s="54"/>
      <c r="D317" s="54"/>
    </row>
    <row r="318" spans="1:4" ht="12.75">
      <c r="A318" s="54"/>
      <c r="B318" s="54"/>
      <c r="C318" s="54"/>
      <c r="D318" s="54"/>
    </row>
    <row r="319" spans="1:4" ht="12.75">
      <c r="A319" s="54"/>
      <c r="B319" s="54"/>
      <c r="C319" s="54"/>
      <c r="D319" s="54"/>
    </row>
    <row r="320" spans="1:4" ht="12.75">
      <c r="A320" s="54"/>
      <c r="B320" s="54"/>
      <c r="C320" s="54"/>
      <c r="D320" s="54"/>
    </row>
    <row r="321" spans="1:4" ht="12.75">
      <c r="A321" s="54"/>
      <c r="B321" s="54"/>
      <c r="C321" s="54"/>
      <c r="D321" s="54"/>
    </row>
    <row r="322" spans="1:4" ht="12.75">
      <c r="A322" s="54"/>
      <c r="B322" s="54"/>
      <c r="C322" s="54"/>
      <c r="D322" s="54"/>
    </row>
    <row r="323" spans="1:4" ht="12.75">
      <c r="A323" s="54"/>
      <c r="B323" s="54"/>
      <c r="C323" s="54"/>
      <c r="D323" s="54"/>
    </row>
    <row r="324" spans="1:4" ht="12.75">
      <c r="A324" s="54"/>
      <c r="B324" s="54"/>
      <c r="C324" s="54"/>
      <c r="D324" s="54"/>
    </row>
    <row r="325" spans="1:4" ht="12.75">
      <c r="A325" s="54"/>
      <c r="B325" s="54"/>
      <c r="C325" s="54"/>
      <c r="D325" s="54"/>
    </row>
    <row r="326" spans="1:4" ht="12.75">
      <c r="A326" s="54"/>
      <c r="B326" s="54"/>
      <c r="C326" s="54"/>
      <c r="D326" s="54"/>
    </row>
    <row r="327" spans="1:4" ht="12.75">
      <c r="A327" s="54"/>
      <c r="B327" s="54"/>
      <c r="C327" s="54"/>
      <c r="D327" s="54"/>
    </row>
    <row r="328" spans="1:4" ht="12.75">
      <c r="A328" s="54"/>
      <c r="B328" s="54"/>
      <c r="C328" s="54"/>
      <c r="D328" s="54"/>
    </row>
    <row r="329" spans="1:4" ht="12.75">
      <c r="A329" s="54"/>
      <c r="B329" s="54"/>
      <c r="C329" s="54"/>
      <c r="D329" s="54"/>
    </row>
    <row r="330" spans="1:4" ht="12.75">
      <c r="A330" s="54"/>
      <c r="B330" s="54"/>
      <c r="C330" s="54"/>
      <c r="D330" s="54"/>
    </row>
    <row r="331" spans="1:4" ht="12.75">
      <c r="A331" s="54"/>
      <c r="B331" s="54"/>
      <c r="C331" s="54"/>
      <c r="D331" s="54"/>
    </row>
    <row r="332" spans="1:4" ht="12.75">
      <c r="A332" s="54"/>
      <c r="B332" s="54"/>
      <c r="C332" s="54"/>
      <c r="D332" s="54"/>
    </row>
    <row r="333" spans="1:4" ht="12.75">
      <c r="A333" s="54"/>
      <c r="B333" s="54"/>
      <c r="C333" s="54"/>
      <c r="D333" s="54"/>
    </row>
    <row r="334" spans="1:4" ht="12.75">
      <c r="A334" s="54"/>
      <c r="B334" s="54"/>
      <c r="C334" s="54"/>
      <c r="D334" s="54"/>
    </row>
    <row r="335" spans="1:4" ht="12.75">
      <c r="A335" s="54"/>
      <c r="B335" s="54"/>
      <c r="C335" s="54"/>
      <c r="D335" s="54"/>
    </row>
    <row r="336" spans="1:4" ht="12.75">
      <c r="A336" s="54"/>
      <c r="B336" s="54"/>
      <c r="C336" s="54"/>
      <c r="D336" s="54"/>
    </row>
    <row r="337" spans="1:4" ht="12.75">
      <c r="A337" s="54"/>
      <c r="B337" s="54"/>
      <c r="C337" s="54"/>
      <c r="D337" s="54"/>
    </row>
    <row r="338" spans="1:4" ht="12.75">
      <c r="A338" s="54"/>
      <c r="B338" s="54"/>
      <c r="C338" s="54"/>
      <c r="D338" s="54"/>
    </row>
    <row r="339" spans="1:4" ht="12.75">
      <c r="A339" s="54"/>
      <c r="B339" s="54"/>
      <c r="C339" s="54"/>
      <c r="D339" s="54"/>
    </row>
    <row r="340" spans="1:4" ht="12.75">
      <c r="A340" s="54"/>
      <c r="B340" s="54"/>
      <c r="C340" s="54"/>
      <c r="D340" s="54"/>
    </row>
    <row r="341" spans="1:4" ht="12.75">
      <c r="A341" s="54"/>
      <c r="B341" s="54"/>
      <c r="C341" s="54"/>
      <c r="D341" s="54"/>
    </row>
    <row r="342" spans="1:4" ht="12.75">
      <c r="A342" s="54"/>
      <c r="B342" s="54"/>
      <c r="C342" s="54"/>
      <c r="D342" s="54"/>
    </row>
    <row r="343" spans="1:4" ht="12.75">
      <c r="A343" s="54"/>
      <c r="B343" s="54"/>
      <c r="C343" s="54"/>
      <c r="D343" s="54"/>
    </row>
    <row r="344" spans="1:4" ht="12.75">
      <c r="A344" s="54"/>
      <c r="B344" s="54"/>
      <c r="C344" s="54"/>
      <c r="D344" s="54"/>
    </row>
    <row r="345" spans="1:4" ht="12.75">
      <c r="A345" s="54"/>
      <c r="B345" s="54"/>
      <c r="C345" s="54"/>
      <c r="D345" s="54"/>
    </row>
    <row r="346" spans="1:4" ht="12.75">
      <c r="A346" s="54"/>
      <c r="B346" s="54"/>
      <c r="C346" s="54"/>
      <c r="D346" s="54"/>
    </row>
    <row r="347" spans="1:4" ht="12.75">
      <c r="A347" s="54"/>
      <c r="B347" s="54"/>
      <c r="C347" s="54"/>
      <c r="D347" s="54"/>
    </row>
    <row r="348" spans="1:4" ht="12.75">
      <c r="A348" s="54"/>
      <c r="B348" s="54"/>
      <c r="C348" s="54"/>
      <c r="D348" s="54"/>
    </row>
    <row r="349" spans="1:4" ht="12.75">
      <c r="A349" s="54"/>
      <c r="B349" s="54"/>
      <c r="C349" s="54"/>
      <c r="D349" s="54"/>
    </row>
    <row r="350" spans="1:4" ht="12.75">
      <c r="A350" s="54"/>
      <c r="B350" s="54"/>
      <c r="C350" s="54"/>
      <c r="D350" s="54"/>
    </row>
    <row r="351" spans="1:4" ht="12.75">
      <c r="A351" s="54"/>
      <c r="B351" s="54"/>
      <c r="C351" s="54"/>
      <c r="D351" s="54"/>
    </row>
    <row r="352" spans="1:4" ht="12.75">
      <c r="A352" s="54"/>
      <c r="B352" s="54"/>
      <c r="C352" s="54"/>
      <c r="D352" s="54"/>
    </row>
    <row r="353" spans="1:4" ht="12.75">
      <c r="A353" s="54"/>
      <c r="B353" s="54"/>
      <c r="C353" s="54"/>
      <c r="D353" s="54"/>
    </row>
    <row r="354" spans="1:4" ht="12.75">
      <c r="A354" s="54"/>
      <c r="B354" s="54"/>
      <c r="C354" s="54"/>
      <c r="D354" s="54"/>
    </row>
    <row r="355" spans="1:4" ht="12.75">
      <c r="A355" s="54"/>
      <c r="B355" s="54"/>
      <c r="C355" s="54"/>
      <c r="D355" s="54"/>
    </row>
    <row r="356" spans="1:4" ht="12.75">
      <c r="A356" s="54"/>
      <c r="B356" s="54"/>
      <c r="C356" s="54"/>
      <c r="D356" s="54"/>
    </row>
    <row r="357" spans="1:4" ht="12.75">
      <c r="A357" s="54"/>
      <c r="B357" s="54"/>
      <c r="C357" s="54"/>
      <c r="D357" s="54"/>
    </row>
    <row r="358" spans="1:4" ht="12.75">
      <c r="A358" s="54"/>
      <c r="B358" s="54"/>
      <c r="C358" s="54"/>
      <c r="D358" s="54"/>
    </row>
    <row r="359" spans="1:4" ht="12.75">
      <c r="A359" s="54"/>
      <c r="B359" s="54"/>
      <c r="C359" s="54"/>
      <c r="D359" s="54"/>
    </row>
    <row r="360" spans="1:4" ht="12.75">
      <c r="A360" s="54"/>
      <c r="B360" s="54"/>
      <c r="C360" s="54"/>
      <c r="D360" s="54"/>
    </row>
    <row r="361" spans="1:4" ht="12.75">
      <c r="A361" s="54"/>
      <c r="B361" s="54"/>
      <c r="C361" s="54"/>
      <c r="D361" s="54"/>
    </row>
    <row r="362" spans="1:4" ht="12.75">
      <c r="A362" s="54"/>
      <c r="B362" s="54"/>
      <c r="C362" s="54"/>
      <c r="D362" s="54"/>
    </row>
    <row r="363" spans="1:4" ht="12.75">
      <c r="A363" s="54"/>
      <c r="B363" s="54"/>
      <c r="C363" s="54"/>
      <c r="D363" s="54"/>
    </row>
    <row r="364" spans="1:4" ht="12.75">
      <c r="A364" s="54"/>
      <c r="B364" s="54"/>
      <c r="C364" s="54"/>
      <c r="D364" s="54"/>
    </row>
    <row r="365" spans="1:4" ht="12.75">
      <c r="A365" s="54"/>
      <c r="B365" s="54"/>
      <c r="C365" s="54"/>
      <c r="D365" s="54"/>
    </row>
    <row r="366" spans="1:4" ht="12.75">
      <c r="A366" s="54"/>
      <c r="B366" s="54"/>
      <c r="C366" s="54"/>
      <c r="D366" s="54"/>
    </row>
    <row r="367" spans="1:4" ht="12.75">
      <c r="A367" s="54"/>
      <c r="B367" s="54"/>
      <c r="C367" s="54"/>
      <c r="D367" s="54"/>
    </row>
    <row r="368" spans="1:4" ht="12.75">
      <c r="A368" s="54"/>
      <c r="B368" s="54"/>
      <c r="C368" s="54"/>
      <c r="D368" s="54"/>
    </row>
    <row r="369" spans="1:4" ht="12.75">
      <c r="A369" s="54"/>
      <c r="B369" s="54"/>
      <c r="C369" s="54"/>
      <c r="D369" s="54"/>
    </row>
    <row r="370" spans="1:4" ht="12.75">
      <c r="A370" s="54"/>
      <c r="B370" s="54"/>
      <c r="C370" s="54"/>
      <c r="D370" s="54"/>
    </row>
    <row r="371" spans="1:4" ht="12.75">
      <c r="A371" s="54"/>
      <c r="B371" s="54"/>
      <c r="C371" s="54"/>
      <c r="D371" s="54"/>
    </row>
    <row r="372" spans="1:4" ht="12.75">
      <c r="A372" s="54"/>
      <c r="B372" s="54"/>
      <c r="C372" s="54"/>
      <c r="D372" s="54"/>
    </row>
    <row r="373" spans="1:4" ht="12.75">
      <c r="A373" s="54"/>
      <c r="B373" s="54"/>
      <c r="C373" s="54"/>
      <c r="D373" s="54"/>
    </row>
    <row r="374" spans="1:4" ht="12.75">
      <c r="A374" s="54"/>
      <c r="B374" s="54"/>
      <c r="C374" s="54"/>
      <c r="D374" s="54"/>
    </row>
    <row r="375" spans="1:4" ht="12.75">
      <c r="A375" s="54"/>
      <c r="B375" s="54"/>
      <c r="C375" s="54"/>
      <c r="D375" s="54"/>
    </row>
    <row r="376" spans="1:4" ht="12.75">
      <c r="A376" s="54"/>
      <c r="B376" s="54"/>
      <c r="C376" s="54"/>
      <c r="D376" s="54"/>
    </row>
    <row r="377" spans="1:4" ht="12.75">
      <c r="A377" s="54"/>
      <c r="B377" s="54"/>
      <c r="C377" s="54"/>
      <c r="D377" s="54"/>
    </row>
    <row r="378" spans="1:4" ht="12.75">
      <c r="A378" s="54"/>
      <c r="B378" s="54"/>
      <c r="C378" s="54"/>
      <c r="D378" s="54"/>
    </row>
    <row r="379" spans="1:4" ht="12.75">
      <c r="A379" s="54"/>
      <c r="B379" s="54"/>
      <c r="C379" s="54"/>
      <c r="D379" s="54"/>
    </row>
    <row r="380" spans="1:4" ht="12.75">
      <c r="A380" s="54"/>
      <c r="B380" s="54"/>
      <c r="C380" s="54"/>
      <c r="D380" s="54"/>
    </row>
    <row r="381" spans="1:4" ht="12.75">
      <c r="A381" s="54"/>
      <c r="B381" s="54"/>
      <c r="C381" s="54"/>
      <c r="D381" s="54"/>
    </row>
    <row r="382" spans="1:4" ht="12.75">
      <c r="A382" s="54"/>
      <c r="B382" s="54"/>
      <c r="C382" s="54"/>
      <c r="D382" s="54"/>
    </row>
    <row r="383" spans="1:4" ht="12.75">
      <c r="A383" s="54"/>
      <c r="B383" s="54"/>
      <c r="C383" s="54"/>
      <c r="D383" s="54"/>
    </row>
    <row r="384" spans="1:4" ht="12.75">
      <c r="A384" s="54"/>
      <c r="B384" s="54"/>
      <c r="C384" s="54"/>
      <c r="D384" s="54"/>
    </row>
    <row r="385" spans="1:4" ht="12.75">
      <c r="A385" s="54"/>
      <c r="B385" s="54"/>
      <c r="C385" s="54"/>
      <c r="D385" s="54"/>
    </row>
    <row r="386" spans="1:4" ht="12.75">
      <c r="A386" s="54"/>
      <c r="B386" s="54"/>
      <c r="C386" s="54"/>
      <c r="D386" s="54"/>
    </row>
    <row r="387" spans="1:4" ht="12.75">
      <c r="A387" s="54"/>
      <c r="B387" s="54"/>
      <c r="C387" s="54"/>
      <c r="D387" s="54"/>
    </row>
    <row r="388" spans="1:4" ht="12.75">
      <c r="A388" s="54"/>
      <c r="B388" s="54"/>
      <c r="C388" s="54"/>
      <c r="D388" s="54"/>
    </row>
    <row r="389" spans="1:4" ht="12.75">
      <c r="A389" s="54"/>
      <c r="B389" s="54"/>
      <c r="C389" s="54"/>
      <c r="D389" s="54"/>
    </row>
    <row r="390" spans="1:4" ht="12.75">
      <c r="A390" s="54"/>
      <c r="B390" s="54"/>
      <c r="C390" s="54"/>
      <c r="D390" s="54"/>
    </row>
    <row r="391" spans="1:4" ht="12.75">
      <c r="A391" s="54"/>
      <c r="B391" s="54"/>
      <c r="C391" s="54"/>
      <c r="D391" s="54"/>
    </row>
    <row r="392" spans="1:4" ht="12.75">
      <c r="A392" s="54"/>
      <c r="B392" s="54"/>
      <c r="C392" s="54"/>
      <c r="D392" s="54"/>
    </row>
    <row r="393" spans="1:4" ht="12.75">
      <c r="A393" s="54"/>
      <c r="B393" s="54"/>
      <c r="C393" s="54"/>
      <c r="D393" s="54"/>
    </row>
    <row r="394" spans="1:4" ht="12.75">
      <c r="A394" s="54"/>
      <c r="B394" s="54"/>
      <c r="C394" s="54"/>
      <c r="D394" s="54"/>
    </row>
    <row r="395" spans="1:4" ht="12.75">
      <c r="A395" s="54"/>
      <c r="B395" s="54"/>
      <c r="C395" s="54"/>
      <c r="D395" s="54"/>
    </row>
    <row r="396" spans="1:4" ht="12.75">
      <c r="A396" s="54"/>
      <c r="B396" s="54"/>
      <c r="C396" s="54"/>
      <c r="D396" s="54"/>
    </row>
    <row r="397" spans="1:4" ht="12.75">
      <c r="A397" s="54"/>
      <c r="B397" s="54"/>
      <c r="C397" s="54"/>
      <c r="D397" s="54"/>
    </row>
    <row r="398" spans="1:4" ht="12.75">
      <c r="A398" s="54"/>
      <c r="B398" s="54"/>
      <c r="C398" s="54"/>
      <c r="D398" s="54"/>
    </row>
    <row r="399" spans="1:4" ht="12.75">
      <c r="A399" s="54"/>
      <c r="B399" s="54"/>
      <c r="C399" s="54"/>
      <c r="D399" s="54"/>
    </row>
    <row r="400" spans="1:4" ht="12.75">
      <c r="A400" s="54"/>
      <c r="B400" s="54"/>
      <c r="C400" s="54"/>
      <c r="D400" s="54"/>
    </row>
    <row r="401" spans="1:4" ht="12.75">
      <c r="A401" s="54"/>
      <c r="B401" s="54"/>
      <c r="C401" s="54"/>
      <c r="D401" s="54"/>
    </row>
  </sheetData>
  <sheetProtection/>
  <mergeCells count="218">
    <mergeCell ref="FO6:FQ6"/>
    <mergeCell ref="EQ35:ER35"/>
    <mergeCell ref="ET35:EU35"/>
    <mergeCell ref="EW35:EX35"/>
    <mergeCell ref="EZ35:FA35"/>
    <mergeCell ref="FC35:FD35"/>
    <mergeCell ref="FF35:FG35"/>
    <mergeCell ref="FI35:FJ35"/>
    <mergeCell ref="FL35:FM35"/>
    <mergeCell ref="FO35:FP35"/>
    <mergeCell ref="FL4:FN4"/>
    <mergeCell ref="FO4:FQ4"/>
    <mergeCell ref="EQ6:ES6"/>
    <mergeCell ref="ET6:EV6"/>
    <mergeCell ref="EW6:EY6"/>
    <mergeCell ref="EZ6:FB6"/>
    <mergeCell ref="FC6:FE6"/>
    <mergeCell ref="FF6:FH6"/>
    <mergeCell ref="FI6:FK6"/>
    <mergeCell ref="FL6:FN6"/>
    <mergeCell ref="FI3:FK3"/>
    <mergeCell ref="FL3:FN3"/>
    <mergeCell ref="FO3:FQ3"/>
    <mergeCell ref="EQ4:ES4"/>
    <mergeCell ref="ET4:EV4"/>
    <mergeCell ref="EW4:EY4"/>
    <mergeCell ref="EZ4:FB4"/>
    <mergeCell ref="FC4:FE4"/>
    <mergeCell ref="FF4:FH4"/>
    <mergeCell ref="FI4:FK4"/>
    <mergeCell ref="EQ3:ES3"/>
    <mergeCell ref="ET3:EV3"/>
    <mergeCell ref="EW3:EY3"/>
    <mergeCell ref="EZ3:FB3"/>
    <mergeCell ref="FC3:FE3"/>
    <mergeCell ref="FF3:FH3"/>
    <mergeCell ref="EL3:EN3"/>
    <mergeCell ref="EL4:EN4"/>
    <mergeCell ref="EL6:EN6"/>
    <mergeCell ref="EL34:EM34"/>
    <mergeCell ref="DN6:DP6"/>
    <mergeCell ref="DN34:DO34"/>
    <mergeCell ref="EF3:EH3"/>
    <mergeCell ref="EF4:EH4"/>
    <mergeCell ref="EF6:EH6"/>
    <mergeCell ref="EF34:EG34"/>
    <mergeCell ref="EC3:EE3"/>
    <mergeCell ref="EC4:EE4"/>
    <mergeCell ref="EC6:EE6"/>
    <mergeCell ref="EC34:ED34"/>
    <mergeCell ref="DE6:DG6"/>
    <mergeCell ref="DE34:DF34"/>
    <mergeCell ref="DZ6:EB6"/>
    <mergeCell ref="DZ34:EA34"/>
    <mergeCell ref="DK3:DM3"/>
    <mergeCell ref="DK4:DM4"/>
    <mergeCell ref="DK6:DM6"/>
    <mergeCell ref="DK34:DL34"/>
    <mergeCell ref="DN3:DP3"/>
    <mergeCell ref="DN4:DP4"/>
    <mergeCell ref="CW6:CY6"/>
    <mergeCell ref="CW34:CX34"/>
    <mergeCell ref="CW3:CY3"/>
    <mergeCell ref="CW4:CY4"/>
    <mergeCell ref="CZ3:DB3"/>
    <mergeCell ref="CZ4:DB4"/>
    <mergeCell ref="CH3:CJ3"/>
    <mergeCell ref="CH4:CJ4"/>
    <mergeCell ref="CH6:CJ6"/>
    <mergeCell ref="CH34:CI34"/>
    <mergeCell ref="CN3:CP3"/>
    <mergeCell ref="CN4:CP4"/>
    <mergeCell ref="CN6:CP6"/>
    <mergeCell ref="CN34:CO34"/>
    <mergeCell ref="CE6:CG6"/>
    <mergeCell ref="CE34:CF34"/>
    <mergeCell ref="CB3:CD3"/>
    <mergeCell ref="CB4:CD4"/>
    <mergeCell ref="CB6:CD6"/>
    <mergeCell ref="CB34:CC34"/>
    <mergeCell ref="BN34:BO34"/>
    <mergeCell ref="BK4:BM4"/>
    <mergeCell ref="BK6:BM6"/>
    <mergeCell ref="BK34:BL34"/>
    <mergeCell ref="AY4:BA4"/>
    <mergeCell ref="BB4:BD4"/>
    <mergeCell ref="BN4:BP4"/>
    <mergeCell ref="BN6:BP6"/>
    <mergeCell ref="BH6:BJ6"/>
    <mergeCell ref="BH34:BI34"/>
    <mergeCell ref="AY34:AZ34"/>
    <mergeCell ref="BB34:BC34"/>
    <mergeCell ref="AY6:BA6"/>
    <mergeCell ref="BB6:BD6"/>
    <mergeCell ref="F6:G6"/>
    <mergeCell ref="H6:I6"/>
    <mergeCell ref="J6:K6"/>
    <mergeCell ref="L6:M6"/>
    <mergeCell ref="T6:V6"/>
    <mergeCell ref="T4:V4"/>
    <mergeCell ref="B4:C4"/>
    <mergeCell ref="D4:E4"/>
    <mergeCell ref="H4:I4"/>
    <mergeCell ref="L4:M4"/>
    <mergeCell ref="A4:A5"/>
    <mergeCell ref="F4:G4"/>
    <mergeCell ref="B6:C6"/>
    <mergeCell ref="J4:K4"/>
    <mergeCell ref="D6:E6"/>
    <mergeCell ref="J31:K31"/>
    <mergeCell ref="L31:M31"/>
    <mergeCell ref="B31:C31"/>
    <mergeCell ref="D31:E31"/>
    <mergeCell ref="F31:G31"/>
    <mergeCell ref="H31:I31"/>
    <mergeCell ref="N31:O31"/>
    <mergeCell ref="R31:S31"/>
    <mergeCell ref="R4:S4"/>
    <mergeCell ref="R6:S6"/>
    <mergeCell ref="N4:O4"/>
    <mergeCell ref="N6:O6"/>
    <mergeCell ref="P4:Q4"/>
    <mergeCell ref="P6:Q6"/>
    <mergeCell ref="P31:Q31"/>
    <mergeCell ref="AJ34:AK34"/>
    <mergeCell ref="AG4:AI4"/>
    <mergeCell ref="AJ4:AL4"/>
    <mergeCell ref="AG6:AI6"/>
    <mergeCell ref="AJ6:AL6"/>
    <mergeCell ref="W6:Y6"/>
    <mergeCell ref="W34:X34"/>
    <mergeCell ref="AC6:AE6"/>
    <mergeCell ref="AC4:AE4"/>
    <mergeCell ref="BS4:BU4"/>
    <mergeCell ref="BS6:BU6"/>
    <mergeCell ref="BS34:BT34"/>
    <mergeCell ref="AS4:AU4"/>
    <mergeCell ref="AS6:AU6"/>
    <mergeCell ref="AS34:AT34"/>
    <mergeCell ref="AV4:AX4"/>
    <mergeCell ref="AV6:AX6"/>
    <mergeCell ref="AV34:AW34"/>
    <mergeCell ref="BH4:BJ4"/>
    <mergeCell ref="AM4:AO4"/>
    <mergeCell ref="AM6:AO6"/>
    <mergeCell ref="AM34:AN34"/>
    <mergeCell ref="A61:AG61"/>
    <mergeCell ref="T34:U34"/>
    <mergeCell ref="AG34:AH34"/>
    <mergeCell ref="Z4:AB4"/>
    <mergeCell ref="Z6:AB6"/>
    <mergeCell ref="Z34:AA34"/>
    <mergeCell ref="W4:Y4"/>
    <mergeCell ref="BV4:BX4"/>
    <mergeCell ref="BV6:BX6"/>
    <mergeCell ref="BV34:BW34"/>
    <mergeCell ref="A59:AG59"/>
    <mergeCell ref="BE4:BG4"/>
    <mergeCell ref="AP4:AR4"/>
    <mergeCell ref="AP6:AR6"/>
    <mergeCell ref="AP34:AQ34"/>
    <mergeCell ref="BE6:BG6"/>
    <mergeCell ref="BE34:BF34"/>
    <mergeCell ref="BY3:CA3"/>
    <mergeCell ref="BY4:CA4"/>
    <mergeCell ref="BY6:CA6"/>
    <mergeCell ref="BY34:BZ34"/>
    <mergeCell ref="CK3:CM3"/>
    <mergeCell ref="CK4:CM4"/>
    <mergeCell ref="CK6:CM6"/>
    <mergeCell ref="CK34:CL34"/>
    <mergeCell ref="CE3:CG3"/>
    <mergeCell ref="CE4:CG4"/>
    <mergeCell ref="CQ3:CS3"/>
    <mergeCell ref="CQ4:CS4"/>
    <mergeCell ref="CQ6:CS6"/>
    <mergeCell ref="CQ34:CR34"/>
    <mergeCell ref="CT3:CV3"/>
    <mergeCell ref="CT4:CV4"/>
    <mergeCell ref="CT6:CV6"/>
    <mergeCell ref="CT34:CU34"/>
    <mergeCell ref="CZ6:DB6"/>
    <mergeCell ref="CZ34:DA34"/>
    <mergeCell ref="DH3:DJ3"/>
    <mergeCell ref="DH4:DJ4"/>
    <mergeCell ref="DH6:DJ6"/>
    <mergeCell ref="DH34:DI34"/>
    <mergeCell ref="DE3:DG3"/>
    <mergeCell ref="DE4:DG4"/>
    <mergeCell ref="DZ4:EB4"/>
    <mergeCell ref="DT3:DV3"/>
    <mergeCell ref="DT4:DV4"/>
    <mergeCell ref="DT6:DV6"/>
    <mergeCell ref="DT34:DU34"/>
    <mergeCell ref="DQ3:DS3"/>
    <mergeCell ref="DQ4:DS4"/>
    <mergeCell ref="DQ6:DS6"/>
    <mergeCell ref="DQ34:DR34"/>
    <mergeCell ref="A1:A2"/>
    <mergeCell ref="EI3:EK3"/>
    <mergeCell ref="EI4:EK4"/>
    <mergeCell ref="EI6:EK6"/>
    <mergeCell ref="EI34:EJ34"/>
    <mergeCell ref="DW3:DY3"/>
    <mergeCell ref="DW4:DY4"/>
    <mergeCell ref="DW6:DY6"/>
    <mergeCell ref="DW34:DX34"/>
    <mergeCell ref="DZ3:EB3"/>
    <mergeCell ref="EL73:EN73"/>
    <mergeCell ref="EL74:EN74"/>
    <mergeCell ref="EL75:EN75"/>
    <mergeCell ref="EL76:EM76"/>
    <mergeCell ref="EO76:EP76"/>
    <mergeCell ref="EL68:EN68"/>
    <mergeCell ref="EL69:EN69"/>
    <mergeCell ref="EL70:EN70"/>
    <mergeCell ref="EL71:EN71"/>
    <mergeCell ref="EL72:EN72"/>
  </mergeCells>
  <printOptions/>
  <pageMargins left="0.3937007874015748" right="0.3937007874015748" top="0" bottom="0" header="0.5118110236220472" footer="0.5118110236220472"/>
  <pageSetup fitToHeight="1" fitToWidth="1" horizontalDpi="600" verticalDpi="600" orientation="portrait" paperSize="9" scale="61" r:id="rId1"/>
  <colBreaks count="1" manualBreakCount="1">
    <brk id="7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Ekonomy3</dc:creator>
  <cp:keywords/>
  <dc:description/>
  <cp:lastModifiedBy>Uzer</cp:lastModifiedBy>
  <cp:lastPrinted>2012-07-19T09:01:43Z</cp:lastPrinted>
  <dcterms:created xsi:type="dcterms:W3CDTF">2008-10-01T07:10:45Z</dcterms:created>
  <dcterms:modified xsi:type="dcterms:W3CDTF">2013-08-05T09:17:47Z</dcterms:modified>
  <cp:category/>
  <cp:version/>
  <cp:contentType/>
  <cp:contentStatus/>
</cp:coreProperties>
</file>