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285" windowWidth="15480" windowHeight="11640" firstSheet="1" activeTab="1"/>
  </bookViews>
  <sheets>
    <sheet name=" проект2 (С ПЕРЕНОСОМ) " sheetId="2" r:id="rId1"/>
    <sheet name="по голосованию" sheetId="6" r:id="rId2"/>
  </sheets>
  <calcPr calcId="145621" fullPrecision="0"/>
</workbook>
</file>

<file path=xl/calcChain.xml><?xml version="1.0" encoding="utf-8"?>
<calcChain xmlns="http://schemas.openxmlformats.org/spreadsheetml/2006/main">
  <c r="H102" i="6" l="1"/>
  <c r="E102" i="6"/>
  <c r="F102" i="6"/>
  <c r="G102" i="6"/>
  <c r="D102" i="6"/>
  <c r="D109" i="6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F103" i="6"/>
  <c r="E103" i="6"/>
  <c r="D103" i="6"/>
  <c r="C102" i="6"/>
  <c r="H99" i="6"/>
  <c r="F94" i="6"/>
  <c r="F113" i="6" s="1"/>
  <c r="C94" i="6"/>
  <c r="I93" i="6"/>
  <c r="G93" i="6"/>
  <c r="D93" i="6"/>
  <c r="G92" i="6"/>
  <c r="C86" i="6"/>
  <c r="G85" i="6"/>
  <c r="E85" i="6"/>
  <c r="E94" i="6" s="1"/>
  <c r="E113" i="6" s="1"/>
  <c r="D85" i="6"/>
  <c r="C85" i="6"/>
  <c r="D81" i="6"/>
  <c r="G81" i="6" s="1"/>
  <c r="H81" i="6" s="1"/>
  <c r="G80" i="6"/>
  <c r="G78" i="6"/>
  <c r="H73" i="6"/>
  <c r="G70" i="6"/>
  <c r="D70" i="6"/>
  <c r="D69" i="6"/>
  <c r="G69" i="6" s="1"/>
  <c r="H69" i="6" s="1"/>
  <c r="G68" i="6"/>
  <c r="D68" i="6"/>
  <c r="D67" i="6"/>
  <c r="D65" i="6"/>
  <c r="G65" i="6" s="1"/>
  <c r="H65" i="6" s="1"/>
  <c r="D59" i="6"/>
  <c r="D58" i="6"/>
  <c r="G58" i="6" s="1"/>
  <c r="H58" i="6" s="1"/>
  <c r="E54" i="6"/>
  <c r="C54" i="6"/>
  <c r="E51" i="6"/>
  <c r="C51" i="6"/>
  <c r="E50" i="6"/>
  <c r="C50" i="6"/>
  <c r="E49" i="6"/>
  <c r="C49" i="6"/>
  <c r="E47" i="6"/>
  <c r="C47" i="6"/>
  <c r="D44" i="6"/>
  <c r="G44" i="6" s="1"/>
  <c r="H44" i="6" s="1"/>
  <c r="G43" i="6"/>
  <c r="E43" i="6"/>
  <c r="D43" i="6"/>
  <c r="C43" i="6"/>
  <c r="G42" i="6"/>
  <c r="E42" i="6"/>
  <c r="D42" i="6"/>
  <c r="C42" i="6"/>
  <c r="G41" i="6"/>
  <c r="E41" i="6"/>
  <c r="D41" i="6"/>
  <c r="C41" i="6"/>
  <c r="G40" i="6"/>
  <c r="E40" i="6"/>
  <c r="D40" i="6"/>
  <c r="C40" i="6"/>
  <c r="D39" i="6"/>
  <c r="G39" i="6" s="1"/>
  <c r="H39" i="6" s="1"/>
  <c r="G38" i="6"/>
  <c r="D38" i="6"/>
  <c r="G37" i="6"/>
  <c r="D37" i="6"/>
  <c r="G36" i="6"/>
  <c r="H36" i="6" s="1"/>
  <c r="G35" i="6"/>
  <c r="H35" i="6" s="1"/>
  <c r="G34" i="6"/>
  <c r="H34" i="6" s="1"/>
  <c r="G33" i="6"/>
  <c r="E33" i="6"/>
  <c r="D33" i="6"/>
  <c r="C33" i="6"/>
  <c r="G32" i="6"/>
  <c r="E32" i="6"/>
  <c r="D32" i="6"/>
  <c r="C32" i="6"/>
  <c r="G24" i="6"/>
  <c r="E24" i="6"/>
  <c r="D24" i="6"/>
  <c r="C24" i="6"/>
  <c r="H16" i="6"/>
  <c r="G16" i="6"/>
  <c r="E16" i="6"/>
  <c r="D16" i="6"/>
  <c r="C16" i="6"/>
  <c r="D94" i="6" l="1"/>
  <c r="D113" i="6" s="1"/>
  <c r="H94" i="6"/>
  <c r="H113" i="6" s="1"/>
  <c r="G94" i="6"/>
  <c r="G113" i="6" s="1"/>
  <c r="E112" i="2" l="1"/>
  <c r="F112" i="2"/>
  <c r="G112" i="2"/>
  <c r="H112" i="2"/>
  <c r="D112" i="2"/>
  <c r="H135" i="2"/>
  <c r="H136" i="2"/>
  <c r="H137" i="2"/>
  <c r="G135" i="2"/>
  <c r="G136" i="2"/>
  <c r="G137" i="2"/>
  <c r="D90" i="2" l="1"/>
  <c r="C16" i="2" l="1"/>
  <c r="E16" i="2"/>
  <c r="G16" i="2"/>
  <c r="D16" i="2" s="1"/>
  <c r="C25" i="2"/>
  <c r="E25" i="2"/>
  <c r="G25" i="2"/>
  <c r="D25" i="2" s="1"/>
  <c r="C33" i="2"/>
  <c r="E33" i="2"/>
  <c r="G33" i="2"/>
  <c r="D33" i="2" s="1"/>
  <c r="C34" i="2"/>
  <c r="E34" i="2"/>
  <c r="G34" i="2"/>
  <c r="D34" i="2" s="1"/>
  <c r="G35" i="2"/>
  <c r="H35" i="2" s="1"/>
  <c r="G36" i="2"/>
  <c r="H36" i="2" s="1"/>
  <c r="G37" i="2"/>
  <c r="H37" i="2" s="1"/>
  <c r="G38" i="2"/>
  <c r="D38" i="2" s="1"/>
  <c r="G39" i="2"/>
  <c r="D39" i="2" s="1"/>
  <c r="G40" i="2"/>
  <c r="H40" i="2" s="1"/>
  <c r="C41" i="2"/>
  <c r="E41" i="2"/>
  <c r="G41" i="2"/>
  <c r="D41" i="2" s="1"/>
  <c r="C42" i="2"/>
  <c r="E42" i="2"/>
  <c r="G42" i="2"/>
  <c r="D42" i="2" s="1"/>
  <c r="C43" i="2"/>
  <c r="E43" i="2"/>
  <c r="G43" i="2"/>
  <c r="D43" i="2" s="1"/>
  <c r="C44" i="2"/>
  <c r="E44" i="2"/>
  <c r="G44" i="2"/>
  <c r="D44" i="2" s="1"/>
  <c r="D45" i="2"/>
  <c r="G45" i="2" s="1"/>
  <c r="H45" i="2" s="1"/>
  <c r="C48" i="2"/>
  <c r="E48" i="2"/>
  <c r="C50" i="2"/>
  <c r="E50" i="2"/>
  <c r="C51" i="2"/>
  <c r="E51" i="2"/>
  <c r="C52" i="2"/>
  <c r="E52" i="2"/>
  <c r="C53" i="2"/>
  <c r="E53" i="2"/>
  <c r="C56" i="2"/>
  <c r="E56" i="2"/>
  <c r="D61" i="2"/>
  <c r="G61" i="2"/>
  <c r="H61" i="2"/>
  <c r="H71" i="2"/>
  <c r="G74" i="2"/>
  <c r="G71" i="2" s="1"/>
  <c r="D75" i="2"/>
  <c r="H75" i="2"/>
  <c r="G76" i="2"/>
  <c r="G80" i="2"/>
  <c r="D80" i="2" s="1"/>
  <c r="G81" i="2"/>
  <c r="D81" i="2" s="1"/>
  <c r="G82" i="2"/>
  <c r="D82" i="2" s="1"/>
  <c r="G83" i="2"/>
  <c r="D83" i="2" s="1"/>
  <c r="D85" i="2"/>
  <c r="D88" i="2"/>
  <c r="G88" i="2"/>
  <c r="H88" i="2"/>
  <c r="C90" i="2"/>
  <c r="D91" i="2"/>
  <c r="G91" i="2"/>
  <c r="H91" i="2"/>
  <c r="C95" i="2"/>
  <c r="E95" i="2"/>
  <c r="G95" i="2"/>
  <c r="D95" i="2" s="1"/>
  <c r="C96" i="2"/>
  <c r="G102" i="2"/>
  <c r="H102" i="2"/>
  <c r="G103" i="2"/>
  <c r="I103" i="2"/>
  <c r="E104" i="2"/>
  <c r="F104" i="2"/>
  <c r="C104" i="2" s="1"/>
  <c r="H109" i="2"/>
  <c r="C112" i="2"/>
  <c r="E113" i="2"/>
  <c r="F113" i="2"/>
  <c r="G113" i="2"/>
  <c r="D113" i="2" s="1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F140" i="2"/>
  <c r="G75" i="2" l="1"/>
  <c r="E140" i="2"/>
  <c r="D103" i="2"/>
  <c r="D76" i="2"/>
  <c r="D74" i="2"/>
  <c r="D71" i="2" s="1"/>
  <c r="D104" i="2" s="1"/>
  <c r="D140" i="2" s="1"/>
  <c r="G77" i="6"/>
  <c r="D77" i="6"/>
  <c r="H77" i="6"/>
  <c r="G75" i="6"/>
  <c r="D75" i="6"/>
  <c r="H75" i="6"/>
  <c r="H76" i="6"/>
  <c r="G76" i="6"/>
  <c r="D76" i="6"/>
  <c r="D74" i="6"/>
  <c r="H74" i="6"/>
  <c r="G74" i="6"/>
</calcChain>
</file>

<file path=xl/sharedStrings.xml><?xml version="1.0" encoding="utf-8"?>
<sst xmlns="http://schemas.openxmlformats.org/spreadsheetml/2006/main" count="378" uniqueCount="154">
  <si>
    <t>к дополнительному соглашению№_______</t>
  </si>
  <si>
    <t>на 2014-2015гг.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</si>
  <si>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</si>
  <si>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</si>
  <si>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</si>
  <si>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д.32 (Sобщ.=2337,8м2, Sзем.уч.=2440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</si>
  <si>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</si>
  <si>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</si>
  <si>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</si>
  <si>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</si>
  <si>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</si>
  <si>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</si>
  <si>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</si>
  <si>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</si>
  <si>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</si>
  <si>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</si>
  <si>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</si>
  <si>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</si>
  <si>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</si>
  <si>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</si>
  <si>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</si>
  <si>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</si>
  <si>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заполнение электронных паспортов</t>
  </si>
  <si>
    <t>учет работ по капремонту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</si>
  <si>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</si>
  <si>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</si>
  <si>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</si>
  <si>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</si>
  <si>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</si>
  <si>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</si>
  <si>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</si>
  <si>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</si>
  <si>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</si>
  <si>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</si>
  <si>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</si>
  <si>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</si>
  <si>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</si>
  <si>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</si>
  <si>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</si>
  <si>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</si>
  <si>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</si>
  <si>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</si>
  <si>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</si>
  <si>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</si>
  <si>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</si>
  <si>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</si>
  <si>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</si>
  <si>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</si>
  <si>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</si>
  <si>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</si>
  <si>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</si>
  <si>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</si>
  <si>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</si>
  <si>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</si>
  <si>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</si>
  <si>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</si>
  <si>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гидравлическое испытание элеваторного узла и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</si>
  <si>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</si>
  <si>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</si>
  <si>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</si>
  <si>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</si>
  <si>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</si>
  <si>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</si>
  <si>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</si>
  <si>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</si>
  <si>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</si>
  <si>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</si>
  <si>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</si>
  <si>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</si>
  <si>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</si>
  <si>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</si>
  <si>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</si>
  <si>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</si>
  <si>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ремонт секций ВВП диам.168мм -2шт.</t>
  </si>
  <si>
    <t>замена насоса ГВС (резерв)</t>
  </si>
  <si>
    <t>проверка работы регулятора температуры на бойлере</t>
  </si>
  <si>
    <t>замена  КИП на ВВП термометр 2шт.</t>
  </si>
  <si>
    <t>Регламентные работы по системе холодного водоснабжения в т.числе:</t>
  </si>
  <si>
    <t>замена  КИП манометр 1шт.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</si>
  <si>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</si>
  <si>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</si>
  <si>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</si>
  <si>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</si>
  <si>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</si>
  <si>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</si>
  <si>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</si>
  <si>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</si>
  <si>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</si>
  <si>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</si>
  <si>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</si>
  <si>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</si>
  <si>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</si>
  <si>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</si>
  <si>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</si>
  <si>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</si>
  <si>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пылеудаление и дезинфекция вентканалов без пробивки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</si>
  <si>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</si>
  <si>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</si>
  <si>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</si>
  <si>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</si>
  <si>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</si>
  <si>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</si>
  <si>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демонтаж и монтаж жедобов, водотоков и снегозадеоржателей</t>
  </si>
  <si>
    <t>ремонт панельных швов</t>
  </si>
  <si>
    <t>ремонт цоколя</t>
  </si>
  <si>
    <t>электроосвещение (освещение подвала, установка датчиков движения)</t>
  </si>
  <si>
    <t>ремонт бойлера</t>
  </si>
  <si>
    <t>Погашение задолженности прошлых периодов</t>
  </si>
  <si>
    <t>по состоянию на 1.05.2014г.</t>
  </si>
  <si>
    <t>Сбор, вывоз и утилизация ТБО, руб/м2</t>
  </si>
  <si>
    <t>ИТОГО:</t>
  </si>
  <si>
    <t>ВСЕГО:</t>
  </si>
  <si>
    <t>Сбор, вывоз и утилизация ТБО*</t>
  </si>
  <si>
    <t>руб./чел.</t>
  </si>
  <si>
    <t>* для жилых помещений</t>
  </si>
  <si>
    <t>в т.ч регламентные работы</t>
  </si>
  <si>
    <t>Предлагаемый перечень работ по текущему ремонту                                       ( на выбор собственников)</t>
  </si>
  <si>
    <t>демонтаж и монтаж желобов, водостоков и снегозадержателей</t>
  </si>
  <si>
    <t>ремонт цоколя (установка металлических решеток)</t>
  </si>
  <si>
    <t>ремонт крыльца 3й подъезд</t>
  </si>
  <si>
    <t xml:space="preserve">ремонт приямка входа в подвал </t>
  </si>
  <si>
    <t>ремонт панельных швов 100 п.м.</t>
  </si>
  <si>
    <t>ремонт вентиляционных коробов 18 шт.</t>
  </si>
  <si>
    <t>ремонт отмостки 68 м2</t>
  </si>
  <si>
    <t>ремонт цоколя (окраска) 140 м2</t>
  </si>
  <si>
    <t>ремонт козырьков над входом в подъезд №3,4,5,6</t>
  </si>
  <si>
    <t>смена запорной арматуры отопления (д.20мм-70шт., д.15мм-70шт., д.32мм-8шт.)</t>
  </si>
  <si>
    <t>смена задвижек (ХВС) диам.100 мм - 2шт.</t>
  </si>
  <si>
    <t>смена задвижек ХВС НА ВВП диам.50 мм - 2 шт.</t>
  </si>
  <si>
    <t>смена задвижек (эл.узлы - отопление) диам.50 мм - 2 шт., диам.32 мм - 2 шт.</t>
  </si>
  <si>
    <t>установка задвижки перед элеватором д.50мм-1шт.</t>
  </si>
  <si>
    <t>установка секций батарей на лестничной клетке 5-го подъезда -16шт.</t>
  </si>
  <si>
    <t>установка шаровой задвижки на ГВС д.80мм-1шт.</t>
  </si>
  <si>
    <t>ремонт водоотведения</t>
  </si>
  <si>
    <t>окраска труб/задвижек эл.узлов составом "Корунд"</t>
  </si>
  <si>
    <t>ремонт освещения в подвале</t>
  </si>
  <si>
    <t>энергоаудит</t>
  </si>
  <si>
    <t>установка электронного регулятора температуры на ВВП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</si>
  <si>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</si>
  <si>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</si>
  <si>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ревизия задвижек отопления (диам.50мм-5шт.)</t>
  </si>
  <si>
    <t>Замена общедомовых приборов учета холодного водоснабжения</t>
  </si>
  <si>
    <t>Обслуживание общедомовых приборов учета теплоэнергии</t>
  </si>
  <si>
    <t>( с учетом замены прибора учета ХВС)</t>
  </si>
  <si>
    <t>Итого:</t>
  </si>
  <si>
    <t>(стоимость услуг  увеличена на 6,6% в соответствии с уровнем инфляции 2013 г.)</t>
  </si>
  <si>
    <t>Приложение № 1</t>
  </si>
  <si>
    <t>смена секций водоподогревателя 3 шт.</t>
  </si>
  <si>
    <t>ревизия  задвижек ГВС  диам.50 мм - 2 шт.</t>
  </si>
  <si>
    <t>ревизия  задвижек (ХВС) диам.100 мм - 2шт.</t>
  </si>
  <si>
    <t>ремонт крыльца 1 й подъезд</t>
  </si>
  <si>
    <t>Проект 1А (общий)</t>
  </si>
  <si>
    <t>установка задвижки перед элеватором д.50мм-2шт.</t>
  </si>
  <si>
    <t>работы заявочного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</si>
</sst>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0" borderId="0" xfId="0" applyFill="1"/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0" xfId="0" applyFont="1" applyFill="1"/>
    <xf numFmtId="2" fontId="4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/>
    </xf>
    <xf numFmtId="0" fontId="9" fillId="3" borderId="2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3" borderId="0" xfId="0" applyNumberFormat="1" applyFont="1" applyFill="1"/>
    <xf numFmtId="0" fontId="9" fillId="3" borderId="0" xfId="0" applyFont="1" applyFill="1"/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 wrapText="1"/>
    </xf>
    <xf numFmtId="2" fontId="8" fillId="3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0" fillId="2" borderId="24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opLeftCell="A51" zoomScale="75" workbookViewId="0">
      <selection activeCell="H132" sqref="H13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71" t="s">
        <v>146</v>
      </c>
      <c r="B1" s="172"/>
      <c r="C1" s="172"/>
      <c r="D1" s="172"/>
      <c r="E1" s="172"/>
      <c r="F1" s="172"/>
      <c r="G1" s="172"/>
      <c r="H1" s="172"/>
    </row>
    <row r="2" spans="1:10" ht="12.75" customHeight="1" x14ac:dyDescent="0.3">
      <c r="B2" s="173" t="s">
        <v>0</v>
      </c>
      <c r="C2" s="173"/>
      <c r="D2" s="173"/>
      <c r="E2" s="173"/>
      <c r="F2" s="173"/>
      <c r="G2" s="172"/>
      <c r="H2" s="172"/>
    </row>
    <row r="3" spans="1:10" ht="19.5" customHeight="1" x14ac:dyDescent="0.3">
      <c r="A3" s="3" t="s">
        <v>1</v>
      </c>
      <c r="B3" s="173" t="s">
        <v>2</v>
      </c>
      <c r="C3" s="173"/>
      <c r="D3" s="173"/>
      <c r="E3" s="173"/>
      <c r="F3" s="173"/>
      <c r="G3" s="172"/>
      <c r="H3" s="172"/>
    </row>
    <row r="4" spans="1:10" ht="14.25" customHeight="1" x14ac:dyDescent="0.3">
      <c r="B4" s="173" t="s">
        <v>3</v>
      </c>
      <c r="C4" s="173"/>
      <c r="D4" s="173"/>
      <c r="E4" s="173"/>
      <c r="F4" s="173"/>
      <c r="G4" s="172"/>
      <c r="H4" s="172"/>
    </row>
    <row r="5" spans="1:10" s="4" customFormat="1" ht="39.75" customHeight="1" x14ac:dyDescent="0.25">
      <c r="A5" s="174" t="s">
        <v>151</v>
      </c>
      <c r="B5" s="175"/>
      <c r="C5" s="175"/>
      <c r="D5" s="175"/>
      <c r="E5" s="175"/>
      <c r="F5" s="175"/>
      <c r="G5" s="175"/>
      <c r="H5" s="175"/>
    </row>
    <row r="6" spans="1:10" s="4" customFormat="1" ht="33" customHeight="1" x14ac:dyDescent="0.4">
      <c r="A6" s="162" t="s">
        <v>143</v>
      </c>
      <c r="B6" s="163"/>
      <c r="C6" s="163"/>
      <c r="D6" s="163"/>
      <c r="E6" s="163"/>
      <c r="F6" s="163"/>
      <c r="G6" s="163"/>
      <c r="H6" s="163"/>
    </row>
    <row r="7" spans="1:10" ht="35.25" hidden="1" customHeight="1" x14ac:dyDescent="0.2">
      <c r="B7" s="5"/>
      <c r="C7" s="5"/>
      <c r="D7" s="6"/>
      <c r="E7" s="6"/>
      <c r="F7" s="6"/>
      <c r="G7" s="6"/>
      <c r="H7" s="6"/>
      <c r="I7" s="5"/>
    </row>
    <row r="8" spans="1:10" ht="21" customHeight="1" x14ac:dyDescent="0.2">
      <c r="A8" s="170" t="s">
        <v>145</v>
      </c>
      <c r="B8" s="170"/>
      <c r="C8" s="170"/>
      <c r="D8" s="170"/>
      <c r="E8" s="170"/>
      <c r="F8" s="170"/>
      <c r="G8" s="170"/>
      <c r="H8" s="170"/>
      <c r="I8" s="5"/>
    </row>
    <row r="9" spans="1:10" s="7" customFormat="1" ht="22.5" customHeight="1" x14ac:dyDescent="0.4">
      <c r="A9" s="164" t="s">
        <v>4</v>
      </c>
      <c r="B9" s="164"/>
      <c r="C9" s="164"/>
      <c r="D9" s="164"/>
      <c r="E9" s="165"/>
      <c r="F9" s="165"/>
      <c r="G9" s="165"/>
      <c r="H9" s="165"/>
      <c r="J9" s="8"/>
    </row>
    <row r="10" spans="1:10" s="9" customFormat="1" ht="18.75" customHeight="1" x14ac:dyDescent="0.4">
      <c r="A10" s="164" t="s">
        <v>5</v>
      </c>
      <c r="B10" s="164"/>
      <c r="C10" s="164"/>
      <c r="D10" s="164"/>
      <c r="E10" s="165"/>
      <c r="F10" s="165"/>
      <c r="G10" s="165"/>
      <c r="H10" s="165"/>
    </row>
    <row r="11" spans="1:10" s="10" customFormat="1" ht="17.25" customHeight="1" x14ac:dyDescent="0.2">
      <c r="A11" s="166" t="s">
        <v>6</v>
      </c>
      <c r="B11" s="166"/>
      <c r="C11" s="166"/>
      <c r="D11" s="166"/>
      <c r="E11" s="167"/>
      <c r="F11" s="167"/>
      <c r="G11" s="167"/>
      <c r="H11" s="167"/>
    </row>
    <row r="12" spans="1:10" s="9" customFormat="1" ht="30" customHeight="1" thickBot="1" x14ac:dyDescent="0.25">
      <c r="A12" s="168" t="s">
        <v>7</v>
      </c>
      <c r="B12" s="168"/>
      <c r="C12" s="168"/>
      <c r="D12" s="168"/>
      <c r="E12" s="169"/>
      <c r="F12" s="169"/>
      <c r="G12" s="169"/>
      <c r="H12" s="169"/>
    </row>
    <row r="13" spans="1:10" s="16" customFormat="1" ht="139.5" customHeight="1" thickBot="1" x14ac:dyDescent="0.25">
      <c r="A13" s="11" t="s">
        <v>8</v>
      </c>
      <c r="B13" s="12" t="s">
        <v>9</v>
      </c>
      <c r="C13" s="13" t="s">
        <v>10</v>
      </c>
      <c r="D13" s="14" t="s">
        <v>11</v>
      </c>
      <c r="E13" s="14" t="s">
        <v>10</v>
      </c>
      <c r="F13" s="15" t="s">
        <v>12</v>
      </c>
      <c r="G13" s="14" t="s">
        <v>10</v>
      </c>
      <c r="H13" s="15" t="s">
        <v>12</v>
      </c>
      <c r="J13" s="17"/>
    </row>
    <row r="14" spans="1:10" s="25" customFormat="1" x14ac:dyDescent="0.2">
      <c r="A14" s="18">
        <v>1</v>
      </c>
      <c r="B14" s="19">
        <v>2</v>
      </c>
      <c r="C14" s="19">
        <v>3</v>
      </c>
      <c r="D14" s="20"/>
      <c r="E14" s="21">
        <v>3</v>
      </c>
      <c r="F14" s="22">
        <v>4</v>
      </c>
      <c r="G14" s="23">
        <v>3</v>
      </c>
      <c r="H14" s="24">
        <v>4</v>
      </c>
      <c r="J14" s="26"/>
    </row>
    <row r="15" spans="1:10" s="25" customFormat="1" ht="49.5" customHeight="1" x14ac:dyDescent="0.2">
      <c r="A15" s="157" t="s">
        <v>13</v>
      </c>
      <c r="B15" s="158"/>
      <c r="C15" s="158"/>
      <c r="D15" s="158"/>
      <c r="E15" s="158"/>
      <c r="F15" s="158"/>
      <c r="G15" s="159"/>
      <c r="H15" s="160"/>
      <c r="J15" s="26"/>
    </row>
    <row r="16" spans="1:10" s="16" customFormat="1" ht="15" x14ac:dyDescent="0.2">
      <c r="A16" s="27" t="s">
        <v>14</v>
      </c>
      <c r="B16" s="28" t="s">
        <v>15</v>
      </c>
      <c r="C16" s="29">
        <f>F16*12</f>
        <v>0</v>
      </c>
      <c r="D16" s="30">
        <f>G16*I16</f>
        <v>83413.34</v>
      </c>
      <c r="E16" s="31">
        <f>H16*12</f>
        <v>33.36</v>
      </c>
      <c r="F16" s="32"/>
      <c r="G16" s="31">
        <f>H16*12</f>
        <v>33.36</v>
      </c>
      <c r="H16" s="31">
        <v>2.78</v>
      </c>
      <c r="I16" s="16">
        <v>2500.4</v>
      </c>
      <c r="J16" s="17">
        <v>2.2400000000000002</v>
      </c>
    </row>
    <row r="17" spans="1:10" s="16" customFormat="1" ht="30" customHeight="1" x14ac:dyDescent="0.2">
      <c r="A17" s="33" t="s">
        <v>16</v>
      </c>
      <c r="B17" s="34" t="s">
        <v>17</v>
      </c>
      <c r="C17" s="29"/>
      <c r="D17" s="30"/>
      <c r="E17" s="31"/>
      <c r="F17" s="32"/>
      <c r="G17" s="31"/>
      <c r="H17" s="31"/>
      <c r="J17" s="17"/>
    </row>
    <row r="18" spans="1:10" s="16" customFormat="1" ht="15" x14ac:dyDescent="0.2">
      <c r="A18" s="33" t="s">
        <v>18</v>
      </c>
      <c r="B18" s="34" t="s">
        <v>17</v>
      </c>
      <c r="C18" s="29"/>
      <c r="D18" s="30"/>
      <c r="E18" s="31"/>
      <c r="F18" s="32"/>
      <c r="G18" s="31"/>
      <c r="H18" s="31"/>
      <c r="J18" s="17"/>
    </row>
    <row r="19" spans="1:10" s="16" customFormat="1" ht="15" x14ac:dyDescent="0.2">
      <c r="A19" s="33" t="s">
        <v>19</v>
      </c>
      <c r="B19" s="34" t="s">
        <v>20</v>
      </c>
      <c r="C19" s="29"/>
      <c r="D19" s="30"/>
      <c r="E19" s="31"/>
      <c r="F19" s="32"/>
      <c r="G19" s="31"/>
      <c r="H19" s="31"/>
      <c r="J19" s="17"/>
    </row>
    <row r="20" spans="1:10" s="16" customFormat="1" ht="15" x14ac:dyDescent="0.2">
      <c r="A20" s="33" t="s">
        <v>21</v>
      </c>
      <c r="B20" s="34" t="s">
        <v>17</v>
      </c>
      <c r="C20" s="29"/>
      <c r="D20" s="30"/>
      <c r="E20" s="31"/>
      <c r="F20" s="32"/>
      <c r="G20" s="31"/>
      <c r="H20" s="31"/>
      <c r="J20" s="17"/>
    </row>
    <row r="21" spans="1:10" s="16" customFormat="1" ht="15" x14ac:dyDescent="0.2">
      <c r="A21" s="129" t="s">
        <v>144</v>
      </c>
      <c r="B21" s="130"/>
      <c r="C21" s="131"/>
      <c r="D21" s="132"/>
      <c r="E21" s="131"/>
      <c r="F21" s="133"/>
      <c r="G21" s="131"/>
      <c r="H21" s="134">
        <v>2.56</v>
      </c>
      <c r="J21" s="17"/>
    </row>
    <row r="22" spans="1:10" s="16" customFormat="1" ht="15" x14ac:dyDescent="0.2">
      <c r="A22" s="33" t="s">
        <v>22</v>
      </c>
      <c r="B22" s="34" t="s">
        <v>17</v>
      </c>
      <c r="C22" s="29"/>
      <c r="D22" s="30"/>
      <c r="E22" s="31"/>
      <c r="F22" s="32"/>
      <c r="G22" s="31"/>
      <c r="H22" s="31"/>
      <c r="J22" s="17"/>
    </row>
    <row r="23" spans="1:10" s="16" customFormat="1" ht="15" x14ac:dyDescent="0.2">
      <c r="A23" s="33" t="s">
        <v>23</v>
      </c>
      <c r="B23" s="34" t="s">
        <v>17</v>
      </c>
      <c r="C23" s="29"/>
      <c r="D23" s="30"/>
      <c r="E23" s="31"/>
      <c r="F23" s="32"/>
      <c r="G23" s="31"/>
      <c r="H23" s="31"/>
      <c r="J23" s="17"/>
    </row>
    <row r="24" spans="1:10" s="16" customFormat="1" ht="15" x14ac:dyDescent="0.2">
      <c r="A24" s="129" t="s">
        <v>144</v>
      </c>
      <c r="B24" s="130"/>
      <c r="C24" s="131"/>
      <c r="D24" s="132"/>
      <c r="E24" s="131"/>
      <c r="F24" s="133"/>
      <c r="G24" s="131"/>
      <c r="H24" s="134">
        <v>0.22</v>
      </c>
      <c r="J24" s="17"/>
    </row>
    <row r="25" spans="1:10" s="16" customFormat="1" ht="30.75" customHeight="1" x14ac:dyDescent="0.2">
      <c r="A25" s="27" t="s">
        <v>24</v>
      </c>
      <c r="B25" s="35" t="s">
        <v>25</v>
      </c>
      <c r="C25" s="29">
        <f>F25*12</f>
        <v>0</v>
      </c>
      <c r="D25" s="30">
        <f>G25*I25</f>
        <v>79111.149999999994</v>
      </c>
      <c r="E25" s="31">
        <f>H25*12</f>
        <v>33.840000000000003</v>
      </c>
      <c r="F25" s="32"/>
      <c r="G25" s="31">
        <f>H25*12</f>
        <v>33.840000000000003</v>
      </c>
      <c r="H25" s="31">
        <v>2.82</v>
      </c>
      <c r="I25" s="16">
        <v>2337.8000000000002</v>
      </c>
      <c r="J25" s="17">
        <v>2.48</v>
      </c>
    </row>
    <row r="26" spans="1:10" s="16" customFormat="1" ht="15.75" thickBot="1" x14ac:dyDescent="0.25">
      <c r="A26" s="36" t="s">
        <v>26</v>
      </c>
      <c r="B26" s="37" t="s">
        <v>25</v>
      </c>
      <c r="C26" s="29"/>
      <c r="D26" s="30"/>
      <c r="E26" s="31"/>
      <c r="F26" s="32"/>
      <c r="G26" s="31"/>
      <c r="H26" s="31"/>
      <c r="J26" s="17"/>
    </row>
    <row r="27" spans="1:10" s="16" customFormat="1" ht="15.75" thickBot="1" x14ac:dyDescent="0.25">
      <c r="A27" s="36" t="s">
        <v>27</v>
      </c>
      <c r="B27" s="37" t="s">
        <v>25</v>
      </c>
      <c r="C27" s="29"/>
      <c r="D27" s="30"/>
      <c r="E27" s="31"/>
      <c r="F27" s="32"/>
      <c r="G27" s="31"/>
      <c r="H27" s="31"/>
      <c r="J27" s="17"/>
    </row>
    <row r="28" spans="1:10" s="16" customFormat="1" ht="15.75" thickBot="1" x14ac:dyDescent="0.25">
      <c r="A28" s="38" t="s">
        <v>28</v>
      </c>
      <c r="B28" s="39" t="s">
        <v>29</v>
      </c>
      <c r="C28" s="29"/>
      <c r="D28" s="30"/>
      <c r="E28" s="31"/>
      <c r="F28" s="32"/>
      <c r="G28" s="31"/>
      <c r="H28" s="31"/>
      <c r="J28" s="17"/>
    </row>
    <row r="29" spans="1:10" s="16" customFormat="1" ht="15.75" thickBot="1" x14ac:dyDescent="0.25">
      <c r="A29" s="36" t="s">
        <v>30</v>
      </c>
      <c r="B29" s="37" t="s">
        <v>25</v>
      </c>
      <c r="C29" s="29"/>
      <c r="D29" s="30"/>
      <c r="E29" s="31"/>
      <c r="F29" s="32"/>
      <c r="G29" s="31"/>
      <c r="H29" s="31"/>
      <c r="J29" s="17"/>
    </row>
    <row r="30" spans="1:10" s="16" customFormat="1" ht="26.25" thickBot="1" x14ac:dyDescent="0.25">
      <c r="A30" s="36" t="s">
        <v>31</v>
      </c>
      <c r="B30" s="37" t="s">
        <v>32</v>
      </c>
      <c r="C30" s="29"/>
      <c r="D30" s="30"/>
      <c r="E30" s="31"/>
      <c r="F30" s="32"/>
      <c r="G30" s="31"/>
      <c r="H30" s="31"/>
      <c r="J30" s="17"/>
    </row>
    <row r="31" spans="1:10" s="16" customFormat="1" ht="15.75" thickBot="1" x14ac:dyDescent="0.25">
      <c r="A31" s="36" t="s">
        <v>33</v>
      </c>
      <c r="B31" s="37" t="s">
        <v>25</v>
      </c>
      <c r="C31" s="29"/>
      <c r="D31" s="30"/>
      <c r="E31" s="31"/>
      <c r="F31" s="32"/>
      <c r="G31" s="31"/>
      <c r="H31" s="31"/>
      <c r="J31" s="17"/>
    </row>
    <row r="32" spans="1:10" s="16" customFormat="1" ht="26.25" thickBot="1" x14ac:dyDescent="0.25">
      <c r="A32" s="36" t="s">
        <v>34</v>
      </c>
      <c r="B32" s="37" t="s">
        <v>35</v>
      </c>
      <c r="C32" s="29"/>
      <c r="D32" s="30"/>
      <c r="E32" s="31"/>
      <c r="F32" s="32"/>
      <c r="G32" s="31"/>
      <c r="H32" s="31"/>
      <c r="J32" s="17"/>
    </row>
    <row r="33" spans="1:10" s="42" customFormat="1" ht="18.75" customHeight="1" x14ac:dyDescent="0.2">
      <c r="A33" s="40" t="s">
        <v>36</v>
      </c>
      <c r="B33" s="28" t="s">
        <v>37</v>
      </c>
      <c r="C33" s="29">
        <f>F33*12</f>
        <v>0</v>
      </c>
      <c r="D33" s="30">
        <f>G33*I33</f>
        <v>20403.259999999998</v>
      </c>
      <c r="E33" s="31">
        <f>H33*12</f>
        <v>8.16</v>
      </c>
      <c r="F33" s="41"/>
      <c r="G33" s="31">
        <f>H33*12</f>
        <v>8.16</v>
      </c>
      <c r="H33" s="31">
        <v>0.68</v>
      </c>
      <c r="I33" s="16">
        <v>2500.4</v>
      </c>
      <c r="J33" s="17">
        <v>0.6</v>
      </c>
    </row>
    <row r="34" spans="1:10" s="16" customFormat="1" ht="17.25" customHeight="1" x14ac:dyDescent="0.2">
      <c r="A34" s="40" t="s">
        <v>38</v>
      </c>
      <c r="B34" s="28" t="s">
        <v>39</v>
      </c>
      <c r="C34" s="29">
        <f>F34*12</f>
        <v>0</v>
      </c>
      <c r="D34" s="30">
        <f>G34*I34</f>
        <v>66610.66</v>
      </c>
      <c r="E34" s="31">
        <f>H34*12</f>
        <v>26.64</v>
      </c>
      <c r="F34" s="41"/>
      <c r="G34" s="31">
        <f>H34*12</f>
        <v>26.64</v>
      </c>
      <c r="H34" s="31">
        <v>2.2200000000000002</v>
      </c>
      <c r="I34" s="16">
        <v>2500.4</v>
      </c>
      <c r="J34" s="17">
        <v>1.94</v>
      </c>
    </row>
    <row r="35" spans="1:10" s="25" customFormat="1" ht="30" x14ac:dyDescent="0.2">
      <c r="A35" s="40" t="s">
        <v>40</v>
      </c>
      <c r="B35" s="28" t="s">
        <v>15</v>
      </c>
      <c r="C35" s="43"/>
      <c r="D35" s="30">
        <v>1848.15</v>
      </c>
      <c r="E35" s="44"/>
      <c r="F35" s="41"/>
      <c r="G35" s="31">
        <f>D35/I35</f>
        <v>0.74</v>
      </c>
      <c r="H35" s="31">
        <f>G35/12</f>
        <v>0.06</v>
      </c>
      <c r="I35" s="16">
        <v>2500.4</v>
      </c>
      <c r="J35" s="17">
        <v>0.05</v>
      </c>
    </row>
    <row r="36" spans="1:10" s="25" customFormat="1" ht="30" customHeight="1" x14ac:dyDescent="0.2">
      <c r="A36" s="40" t="s">
        <v>41</v>
      </c>
      <c r="B36" s="28" t="s">
        <v>15</v>
      </c>
      <c r="C36" s="43"/>
      <c r="D36" s="30">
        <v>1848.15</v>
      </c>
      <c r="E36" s="44"/>
      <c r="F36" s="41"/>
      <c r="G36" s="31">
        <f>D36/I36</f>
        <v>0.74</v>
      </c>
      <c r="H36" s="31">
        <f>G36/12</f>
        <v>0.06</v>
      </c>
      <c r="I36" s="16">
        <v>2500.4</v>
      </c>
      <c r="J36" s="17">
        <v>0.05</v>
      </c>
    </row>
    <row r="37" spans="1:10" s="25" customFormat="1" ht="21" customHeight="1" x14ac:dyDescent="0.2">
      <c r="A37" s="40" t="s">
        <v>142</v>
      </c>
      <c r="B37" s="28" t="s">
        <v>15</v>
      </c>
      <c r="C37" s="43"/>
      <c r="D37" s="30">
        <v>11670.68</v>
      </c>
      <c r="E37" s="44"/>
      <c r="F37" s="41"/>
      <c r="G37" s="31">
        <f>D37/I37</f>
        <v>4.99</v>
      </c>
      <c r="H37" s="31">
        <f>G37/12</f>
        <v>0.42</v>
      </c>
      <c r="I37" s="16">
        <v>2337.8000000000002</v>
      </c>
      <c r="J37" s="17">
        <v>0.36</v>
      </c>
    </row>
    <row r="38" spans="1:10" s="25" customFormat="1" ht="30" hidden="1" x14ac:dyDescent="0.2">
      <c r="A38" s="40" t="s">
        <v>42</v>
      </c>
      <c r="B38" s="28" t="s">
        <v>32</v>
      </c>
      <c r="C38" s="43"/>
      <c r="D38" s="30">
        <f>G38*I38</f>
        <v>0</v>
      </c>
      <c r="E38" s="44"/>
      <c r="F38" s="41"/>
      <c r="G38" s="31">
        <f>H38*12</f>
        <v>0</v>
      </c>
      <c r="H38" s="31">
        <v>0</v>
      </c>
      <c r="I38" s="16">
        <v>2337.8000000000002</v>
      </c>
      <c r="J38" s="17">
        <v>0</v>
      </c>
    </row>
    <row r="39" spans="1:10" s="25" customFormat="1" ht="30" hidden="1" x14ac:dyDescent="0.2">
      <c r="A39" s="40" t="s">
        <v>43</v>
      </c>
      <c r="B39" s="28" t="s">
        <v>32</v>
      </c>
      <c r="C39" s="43"/>
      <c r="D39" s="30">
        <f>G39*I39</f>
        <v>0</v>
      </c>
      <c r="E39" s="44"/>
      <c r="F39" s="41"/>
      <c r="G39" s="31">
        <f>H39*12</f>
        <v>0</v>
      </c>
      <c r="H39" s="31">
        <v>0</v>
      </c>
      <c r="I39" s="16">
        <v>2337.8000000000002</v>
      </c>
      <c r="J39" s="17">
        <v>0</v>
      </c>
    </row>
    <row r="40" spans="1:10" s="25" customFormat="1" ht="30" x14ac:dyDescent="0.2">
      <c r="A40" s="40" t="s">
        <v>141</v>
      </c>
      <c r="B40" s="28" t="s">
        <v>32</v>
      </c>
      <c r="C40" s="43"/>
      <c r="D40" s="30">
        <v>15383.53</v>
      </c>
      <c r="E40" s="44"/>
      <c r="F40" s="41"/>
      <c r="G40" s="31">
        <f>D40/I40</f>
        <v>6.15</v>
      </c>
      <c r="H40" s="31">
        <f>G40/12</f>
        <v>0.51</v>
      </c>
      <c r="I40" s="16">
        <v>2500.4</v>
      </c>
      <c r="J40" s="17">
        <v>0</v>
      </c>
    </row>
    <row r="41" spans="1:10" s="25" customFormat="1" ht="30" x14ac:dyDescent="0.2">
      <c r="A41" s="40" t="s">
        <v>44</v>
      </c>
      <c r="B41" s="28"/>
      <c r="C41" s="43">
        <f>F41*12</f>
        <v>0</v>
      </c>
      <c r="D41" s="30">
        <f>G41*I41</f>
        <v>5330.18</v>
      </c>
      <c r="E41" s="44">
        <f>H41*12</f>
        <v>2.2799999999999998</v>
      </c>
      <c r="F41" s="41"/>
      <c r="G41" s="31">
        <f>H41*12</f>
        <v>2.2799999999999998</v>
      </c>
      <c r="H41" s="31">
        <v>0.19</v>
      </c>
      <c r="I41" s="16">
        <v>2337.8000000000002</v>
      </c>
      <c r="J41" s="17">
        <v>0.14000000000000001</v>
      </c>
    </row>
    <row r="42" spans="1:10" s="16" customFormat="1" ht="15" x14ac:dyDescent="0.2">
      <c r="A42" s="40" t="s">
        <v>45</v>
      </c>
      <c r="B42" s="28" t="s">
        <v>46</v>
      </c>
      <c r="C42" s="43">
        <f>F42*12</f>
        <v>0</v>
      </c>
      <c r="D42" s="30">
        <f>G42*I42</f>
        <v>1200.19</v>
      </c>
      <c r="E42" s="44">
        <f>H42*12</f>
        <v>0.48</v>
      </c>
      <c r="F42" s="41"/>
      <c r="G42" s="31">
        <f>H42*12</f>
        <v>0.48</v>
      </c>
      <c r="H42" s="31">
        <v>0.04</v>
      </c>
      <c r="I42" s="16">
        <v>2500.4</v>
      </c>
      <c r="J42" s="17">
        <v>0.03</v>
      </c>
    </row>
    <row r="43" spans="1:10" s="16" customFormat="1" ht="21" customHeight="1" x14ac:dyDescent="0.2">
      <c r="A43" s="40" t="s">
        <v>47</v>
      </c>
      <c r="B43" s="45" t="s">
        <v>48</v>
      </c>
      <c r="C43" s="46">
        <f>F43*12</f>
        <v>0</v>
      </c>
      <c r="D43" s="30">
        <f>G43*I43</f>
        <v>900.14</v>
      </c>
      <c r="E43" s="44">
        <f>H43*12</f>
        <v>0.36</v>
      </c>
      <c r="F43" s="41"/>
      <c r="G43" s="31">
        <f>H43*12</f>
        <v>0.36</v>
      </c>
      <c r="H43" s="31">
        <v>0.03</v>
      </c>
      <c r="I43" s="16">
        <v>2500.4</v>
      </c>
      <c r="J43" s="17">
        <v>0.02</v>
      </c>
    </row>
    <row r="44" spans="1:10" s="42" customFormat="1" ht="30" x14ac:dyDescent="0.2">
      <c r="A44" s="40" t="s">
        <v>49</v>
      </c>
      <c r="B44" s="28" t="s">
        <v>50</v>
      </c>
      <c r="C44" s="43">
        <f>F44*12</f>
        <v>0</v>
      </c>
      <c r="D44" s="30">
        <f>G44*I44</f>
        <v>1200.19</v>
      </c>
      <c r="E44" s="44">
        <f>H44*12</f>
        <v>0.48</v>
      </c>
      <c r="F44" s="41"/>
      <c r="G44" s="31">
        <f>H44*12</f>
        <v>0.48</v>
      </c>
      <c r="H44" s="31">
        <v>0.04</v>
      </c>
      <c r="I44" s="16">
        <v>2500.4</v>
      </c>
      <c r="J44" s="17">
        <v>0.03</v>
      </c>
    </row>
    <row r="45" spans="1:10" s="42" customFormat="1" ht="15" x14ac:dyDescent="0.2">
      <c r="A45" s="40" t="s">
        <v>51</v>
      </c>
      <c r="B45" s="28"/>
      <c r="C45" s="29"/>
      <c r="D45" s="31">
        <f>D47+D48+D49+D50+D51+D52+D53+D54+D55+D56+D57+D60</f>
        <v>32070.92</v>
      </c>
      <c r="E45" s="31"/>
      <c r="F45" s="41"/>
      <c r="G45" s="31">
        <f>D45/I45</f>
        <v>13.72</v>
      </c>
      <c r="H45" s="31">
        <f>G45/12</f>
        <v>1.1399999999999999</v>
      </c>
      <c r="I45" s="16">
        <v>2337.8000000000002</v>
      </c>
      <c r="J45" s="17">
        <v>0.74</v>
      </c>
    </row>
    <row r="46" spans="1:10" s="25" customFormat="1" ht="15" hidden="1" x14ac:dyDescent="0.2">
      <c r="A46" s="47"/>
      <c r="B46" s="48"/>
      <c r="C46" s="49"/>
      <c r="D46" s="50"/>
      <c r="E46" s="51"/>
      <c r="F46" s="52"/>
      <c r="G46" s="51"/>
      <c r="H46" s="51"/>
      <c r="I46" s="16">
        <v>2337.8000000000002</v>
      </c>
      <c r="J46" s="17"/>
    </row>
    <row r="47" spans="1:10" s="25" customFormat="1" ht="15" x14ac:dyDescent="0.2">
      <c r="A47" s="47" t="s">
        <v>52</v>
      </c>
      <c r="B47" s="48" t="s">
        <v>53</v>
      </c>
      <c r="C47" s="49"/>
      <c r="D47" s="50">
        <v>196.5</v>
      </c>
      <c r="E47" s="51"/>
      <c r="F47" s="52"/>
      <c r="G47" s="51"/>
      <c r="H47" s="51"/>
      <c r="I47" s="16">
        <v>2337.8000000000002</v>
      </c>
      <c r="J47" s="17">
        <v>0.01</v>
      </c>
    </row>
    <row r="48" spans="1:10" s="25" customFormat="1" ht="15" x14ac:dyDescent="0.2">
      <c r="A48" s="47" t="s">
        <v>54</v>
      </c>
      <c r="B48" s="48" t="s">
        <v>55</v>
      </c>
      <c r="C48" s="49">
        <f>F48*12</f>
        <v>0</v>
      </c>
      <c r="D48" s="50">
        <v>415.82</v>
      </c>
      <c r="E48" s="51">
        <f>H48*12</f>
        <v>0</v>
      </c>
      <c r="F48" s="52"/>
      <c r="G48" s="51"/>
      <c r="H48" s="51"/>
      <c r="I48" s="16">
        <v>2337.8000000000002</v>
      </c>
      <c r="J48" s="17">
        <v>0.01</v>
      </c>
    </row>
    <row r="49" spans="1:10" s="25" customFormat="1" ht="15" x14ac:dyDescent="0.2">
      <c r="A49" s="47" t="s">
        <v>56</v>
      </c>
      <c r="B49" s="53" t="s">
        <v>53</v>
      </c>
      <c r="C49" s="49"/>
      <c r="D49" s="50">
        <v>740.94</v>
      </c>
      <c r="E49" s="51"/>
      <c r="F49" s="52"/>
      <c r="G49" s="51"/>
      <c r="H49" s="51"/>
      <c r="I49" s="16"/>
      <c r="J49" s="17"/>
    </row>
    <row r="50" spans="1:10" s="25" customFormat="1" ht="15" x14ac:dyDescent="0.2">
      <c r="A50" s="47" t="s">
        <v>140</v>
      </c>
      <c r="B50" s="48" t="s">
        <v>53</v>
      </c>
      <c r="C50" s="49">
        <f>F50*12</f>
        <v>0</v>
      </c>
      <c r="D50" s="50">
        <v>2818.25</v>
      </c>
      <c r="E50" s="51">
        <f>H50*12</f>
        <v>0</v>
      </c>
      <c r="F50" s="52"/>
      <c r="G50" s="51"/>
      <c r="H50" s="51"/>
      <c r="I50" s="16">
        <v>2337.8000000000002</v>
      </c>
      <c r="J50" s="17">
        <v>0.2</v>
      </c>
    </row>
    <row r="51" spans="1:10" s="25" customFormat="1" ht="15" x14ac:dyDescent="0.2">
      <c r="A51" s="47" t="s">
        <v>57</v>
      </c>
      <c r="B51" s="48" t="s">
        <v>53</v>
      </c>
      <c r="C51" s="49">
        <f>F51*12</f>
        <v>0</v>
      </c>
      <c r="D51" s="50">
        <v>792.41</v>
      </c>
      <c r="E51" s="51">
        <f>H51*12</f>
        <v>0</v>
      </c>
      <c r="F51" s="52"/>
      <c r="G51" s="51"/>
      <c r="H51" s="51"/>
      <c r="I51" s="16">
        <v>2337.8000000000002</v>
      </c>
      <c r="J51" s="17">
        <v>0.02</v>
      </c>
    </row>
    <row r="52" spans="1:10" s="25" customFormat="1" ht="15" x14ac:dyDescent="0.2">
      <c r="A52" s="47" t="s">
        <v>58</v>
      </c>
      <c r="B52" s="48" t="s">
        <v>53</v>
      </c>
      <c r="C52" s="49">
        <f>F52*12</f>
        <v>0</v>
      </c>
      <c r="D52" s="50">
        <v>3532.78</v>
      </c>
      <c r="E52" s="51">
        <f>H52*12</f>
        <v>0</v>
      </c>
      <c r="F52" s="52"/>
      <c r="G52" s="51"/>
      <c r="H52" s="51"/>
      <c r="I52" s="16">
        <v>2337.8000000000002</v>
      </c>
      <c r="J52" s="17">
        <v>0.11</v>
      </c>
    </row>
    <row r="53" spans="1:10" s="25" customFormat="1" ht="15" x14ac:dyDescent="0.2">
      <c r="A53" s="47" t="s">
        <v>59</v>
      </c>
      <c r="B53" s="48" t="s">
        <v>53</v>
      </c>
      <c r="C53" s="49">
        <f>F53*12</f>
        <v>0</v>
      </c>
      <c r="D53" s="50">
        <v>831.63</v>
      </c>
      <c r="E53" s="51">
        <f>H53*12</f>
        <v>0</v>
      </c>
      <c r="F53" s="52"/>
      <c r="G53" s="51"/>
      <c r="H53" s="51"/>
      <c r="I53" s="16">
        <v>2337.8000000000002</v>
      </c>
      <c r="J53" s="17">
        <v>0.02</v>
      </c>
    </row>
    <row r="54" spans="1:10" s="25" customFormat="1" ht="15" x14ac:dyDescent="0.2">
      <c r="A54" s="47" t="s">
        <v>60</v>
      </c>
      <c r="B54" s="48" t="s">
        <v>53</v>
      </c>
      <c r="C54" s="49"/>
      <c r="D54" s="50">
        <v>396.19</v>
      </c>
      <c r="E54" s="51"/>
      <c r="F54" s="52"/>
      <c r="G54" s="51"/>
      <c r="H54" s="51"/>
      <c r="I54" s="16">
        <v>2337.8000000000002</v>
      </c>
      <c r="J54" s="17">
        <v>0.01</v>
      </c>
    </row>
    <row r="55" spans="1:10" s="25" customFormat="1" ht="15" x14ac:dyDescent="0.2">
      <c r="A55" s="47" t="s">
        <v>61</v>
      </c>
      <c r="B55" s="48" t="s">
        <v>55</v>
      </c>
      <c r="C55" s="49"/>
      <c r="D55" s="50">
        <v>1584.82</v>
      </c>
      <c r="E55" s="51"/>
      <c r="F55" s="52"/>
      <c r="G55" s="51"/>
      <c r="H55" s="51"/>
      <c r="I55" s="16">
        <v>2337.8000000000002</v>
      </c>
      <c r="J55" s="17">
        <v>0.05</v>
      </c>
    </row>
    <row r="56" spans="1:10" s="25" customFormat="1" ht="25.5" x14ac:dyDescent="0.2">
      <c r="A56" s="47" t="s">
        <v>62</v>
      </c>
      <c r="B56" s="48" t="s">
        <v>53</v>
      </c>
      <c r="C56" s="49">
        <f>F56*12</f>
        <v>0</v>
      </c>
      <c r="D56" s="50">
        <v>1736.37</v>
      </c>
      <c r="E56" s="51">
        <f>H56*12</f>
        <v>0</v>
      </c>
      <c r="F56" s="52"/>
      <c r="G56" s="51"/>
      <c r="H56" s="51"/>
      <c r="I56" s="16">
        <v>2337.8000000000002</v>
      </c>
      <c r="J56" s="17">
        <v>0.05</v>
      </c>
    </row>
    <row r="57" spans="1:10" s="25" customFormat="1" ht="15" x14ac:dyDescent="0.2">
      <c r="A57" s="47" t="s">
        <v>63</v>
      </c>
      <c r="B57" s="48" t="s">
        <v>53</v>
      </c>
      <c r="C57" s="49"/>
      <c r="D57" s="50">
        <v>2790.05</v>
      </c>
      <c r="E57" s="51"/>
      <c r="F57" s="52"/>
      <c r="G57" s="51"/>
      <c r="H57" s="51"/>
      <c r="I57" s="16">
        <v>2337.8000000000002</v>
      </c>
      <c r="J57" s="17">
        <v>0.01</v>
      </c>
    </row>
    <row r="58" spans="1:10" s="25" customFormat="1" ht="15" hidden="1" x14ac:dyDescent="0.2">
      <c r="A58" s="47"/>
      <c r="B58" s="48"/>
      <c r="C58" s="54"/>
      <c r="D58" s="50"/>
      <c r="E58" s="55"/>
      <c r="F58" s="52"/>
      <c r="G58" s="51"/>
      <c r="H58" s="51"/>
      <c r="I58" s="16">
        <v>2337.8000000000002</v>
      </c>
      <c r="J58" s="17"/>
    </row>
    <row r="59" spans="1:10" s="25" customFormat="1" ht="15" hidden="1" x14ac:dyDescent="0.2">
      <c r="A59" s="47"/>
      <c r="B59" s="48"/>
      <c r="C59" s="49"/>
      <c r="D59" s="50"/>
      <c r="E59" s="51"/>
      <c r="F59" s="52"/>
      <c r="G59" s="51"/>
      <c r="H59" s="51"/>
      <c r="I59" s="16">
        <v>2337.8000000000002</v>
      </c>
      <c r="J59" s="17"/>
    </row>
    <row r="60" spans="1:10" s="25" customFormat="1" ht="28.5" x14ac:dyDescent="0.2">
      <c r="A60" s="126" t="s">
        <v>129</v>
      </c>
      <c r="B60" s="62" t="s">
        <v>32</v>
      </c>
      <c r="C60" s="63"/>
      <c r="D60" s="125">
        <v>16235.16</v>
      </c>
      <c r="E60" s="51"/>
      <c r="F60" s="51"/>
      <c r="G60" s="51"/>
      <c r="H60" s="51"/>
      <c r="I60" s="16">
        <v>2337.8000000000002</v>
      </c>
      <c r="J60" s="17">
        <v>0.05</v>
      </c>
    </row>
    <row r="61" spans="1:10" s="42" customFormat="1" ht="30" x14ac:dyDescent="0.2">
      <c r="A61" s="27" t="s">
        <v>64</v>
      </c>
      <c r="B61" s="35"/>
      <c r="C61" s="29"/>
      <c r="D61" s="31">
        <f>D62+D63+D64+D65+D66+D67+D68+D69+D70</f>
        <v>53459.4</v>
      </c>
      <c r="E61" s="31"/>
      <c r="F61" s="32"/>
      <c r="G61" s="31">
        <f>SUM(G62:G70)</f>
        <v>0</v>
      </c>
      <c r="H61" s="31">
        <f>SUM(H62:H70)</f>
        <v>0</v>
      </c>
      <c r="I61" s="16">
        <v>2337.8000000000002</v>
      </c>
      <c r="J61" s="17">
        <v>1.03</v>
      </c>
    </row>
    <row r="62" spans="1:10" s="25" customFormat="1" ht="15" x14ac:dyDescent="0.2">
      <c r="A62" s="47" t="s">
        <v>65</v>
      </c>
      <c r="B62" s="48" t="s">
        <v>66</v>
      </c>
      <c r="C62" s="49"/>
      <c r="D62" s="149">
        <v>2377.23</v>
      </c>
      <c r="E62" s="51"/>
      <c r="F62" s="52"/>
      <c r="G62" s="51"/>
      <c r="H62" s="51"/>
      <c r="I62" s="16">
        <v>2500.4</v>
      </c>
      <c r="J62" s="17">
        <v>7.0000000000000007E-2</v>
      </c>
    </row>
    <row r="63" spans="1:10" s="25" customFormat="1" ht="25.5" x14ac:dyDescent="0.2">
      <c r="A63" s="47" t="s">
        <v>67</v>
      </c>
      <c r="B63" s="48" t="s">
        <v>68</v>
      </c>
      <c r="C63" s="49"/>
      <c r="D63" s="149">
        <v>1584.82</v>
      </c>
      <c r="E63" s="51"/>
      <c r="F63" s="52"/>
      <c r="G63" s="51"/>
      <c r="H63" s="51"/>
      <c r="I63" s="16">
        <v>2500.4</v>
      </c>
      <c r="J63" s="17">
        <v>0.05</v>
      </c>
    </row>
    <row r="64" spans="1:10" s="25" customFormat="1" ht="15" x14ac:dyDescent="0.2">
      <c r="A64" s="47" t="s">
        <v>69</v>
      </c>
      <c r="B64" s="48" t="s">
        <v>70</v>
      </c>
      <c r="C64" s="49"/>
      <c r="D64" s="149">
        <v>1663.21</v>
      </c>
      <c r="E64" s="51"/>
      <c r="F64" s="52"/>
      <c r="G64" s="51"/>
      <c r="H64" s="51"/>
      <c r="I64" s="16">
        <v>2500.4</v>
      </c>
      <c r="J64" s="17">
        <v>0.05</v>
      </c>
    </row>
    <row r="65" spans="1:10" s="25" customFormat="1" ht="25.5" x14ac:dyDescent="0.2">
      <c r="A65" s="47" t="s">
        <v>71</v>
      </c>
      <c r="B65" s="48" t="s">
        <v>72</v>
      </c>
      <c r="C65" s="49"/>
      <c r="D65" s="149">
        <v>1584.8</v>
      </c>
      <c r="E65" s="51"/>
      <c r="F65" s="52"/>
      <c r="G65" s="51"/>
      <c r="H65" s="51"/>
      <c r="I65" s="16">
        <v>2337.8000000000002</v>
      </c>
      <c r="J65" s="17">
        <v>0.05</v>
      </c>
    </row>
    <row r="66" spans="1:10" s="25" customFormat="1" ht="25.5" x14ac:dyDescent="0.2">
      <c r="A66" s="47" t="s">
        <v>73</v>
      </c>
      <c r="B66" s="53" t="s">
        <v>32</v>
      </c>
      <c r="C66" s="49"/>
      <c r="D66" s="149">
        <v>19221.59</v>
      </c>
      <c r="E66" s="51"/>
      <c r="F66" s="52"/>
      <c r="G66" s="51"/>
      <c r="H66" s="51"/>
      <c r="I66" s="16">
        <v>2500.4</v>
      </c>
      <c r="J66" s="17">
        <v>0</v>
      </c>
    </row>
    <row r="67" spans="1:10" s="25" customFormat="1" ht="25.5" x14ac:dyDescent="0.2">
      <c r="A67" s="66" t="s">
        <v>128</v>
      </c>
      <c r="B67" s="67" t="s">
        <v>32</v>
      </c>
      <c r="C67" s="68"/>
      <c r="D67" s="64">
        <v>9455.0499999999993</v>
      </c>
      <c r="E67" s="51"/>
      <c r="F67" s="52"/>
      <c r="G67" s="51"/>
      <c r="H67" s="51"/>
      <c r="I67" s="16">
        <v>2500.4</v>
      </c>
      <c r="J67" s="17">
        <v>0.03</v>
      </c>
    </row>
    <row r="68" spans="1:10" s="25" customFormat="1" ht="25.5" x14ac:dyDescent="0.2">
      <c r="A68" s="47" t="s">
        <v>74</v>
      </c>
      <c r="B68" s="48" t="s">
        <v>32</v>
      </c>
      <c r="C68" s="49"/>
      <c r="D68" s="50">
        <v>11044.32</v>
      </c>
      <c r="E68" s="51"/>
      <c r="F68" s="52"/>
      <c r="G68" s="51"/>
      <c r="H68" s="51"/>
      <c r="I68" s="16">
        <v>2500.4</v>
      </c>
      <c r="J68" s="17">
        <v>0.34</v>
      </c>
    </row>
    <row r="69" spans="1:10" s="25" customFormat="1" ht="15" x14ac:dyDescent="0.2">
      <c r="A69" s="47" t="s">
        <v>75</v>
      </c>
      <c r="B69" s="48" t="s">
        <v>15</v>
      </c>
      <c r="C69" s="54"/>
      <c r="D69" s="50">
        <v>5636.64</v>
      </c>
      <c r="E69" s="55"/>
      <c r="F69" s="52"/>
      <c r="G69" s="51"/>
      <c r="H69" s="51"/>
      <c r="I69" s="16">
        <v>2500.4</v>
      </c>
      <c r="J69" s="17">
        <v>0.17</v>
      </c>
    </row>
    <row r="70" spans="1:10" s="25" customFormat="1" ht="24" customHeight="1" x14ac:dyDescent="0.2">
      <c r="A70" s="47" t="s">
        <v>76</v>
      </c>
      <c r="B70" s="53" t="s">
        <v>32</v>
      </c>
      <c r="C70" s="49"/>
      <c r="D70" s="50">
        <v>891.74</v>
      </c>
      <c r="E70" s="51"/>
      <c r="F70" s="52"/>
      <c r="G70" s="51"/>
      <c r="H70" s="51"/>
      <c r="I70" s="16">
        <v>2500.4</v>
      </c>
      <c r="J70" s="17">
        <v>0.25</v>
      </c>
    </row>
    <row r="71" spans="1:10" s="25" customFormat="1" ht="30" x14ac:dyDescent="0.2">
      <c r="A71" s="40" t="s">
        <v>77</v>
      </c>
      <c r="B71" s="48"/>
      <c r="C71" s="49"/>
      <c r="D71" s="31">
        <f>D72+D73+D74</f>
        <v>15409.45</v>
      </c>
      <c r="E71" s="51"/>
      <c r="F71" s="52"/>
      <c r="G71" s="31">
        <f>G72+G73+G74</f>
        <v>0</v>
      </c>
      <c r="H71" s="31">
        <f>H72+H73+H74</f>
        <v>0</v>
      </c>
      <c r="I71" s="16">
        <v>2500.4</v>
      </c>
      <c r="J71" s="17">
        <v>0.09</v>
      </c>
    </row>
    <row r="72" spans="1:10" s="25" customFormat="1" ht="25.5" hidden="1" x14ac:dyDescent="0.2">
      <c r="A72" s="47" t="s">
        <v>78</v>
      </c>
      <c r="B72" s="53" t="s">
        <v>32</v>
      </c>
      <c r="C72" s="49"/>
      <c r="D72" s="50"/>
      <c r="E72" s="51"/>
      <c r="F72" s="52"/>
      <c r="G72" s="51"/>
      <c r="H72" s="51"/>
      <c r="I72" s="16">
        <v>2500.4</v>
      </c>
      <c r="J72" s="17">
        <v>0.03</v>
      </c>
    </row>
    <row r="73" spans="1:10" s="25" customFormat="1" ht="15" x14ac:dyDescent="0.2">
      <c r="A73" s="66" t="s">
        <v>127</v>
      </c>
      <c r="B73" s="67"/>
      <c r="C73" s="68"/>
      <c r="D73" s="64">
        <v>15409.45</v>
      </c>
      <c r="E73" s="51"/>
      <c r="F73" s="52"/>
      <c r="G73" s="51"/>
      <c r="H73" s="51"/>
      <c r="I73" s="16">
        <v>2500.4</v>
      </c>
      <c r="J73" s="17">
        <v>0.05</v>
      </c>
    </row>
    <row r="74" spans="1:10" s="25" customFormat="1" ht="15" hidden="1" x14ac:dyDescent="0.2">
      <c r="A74" s="47" t="s">
        <v>79</v>
      </c>
      <c r="B74" s="48" t="s">
        <v>15</v>
      </c>
      <c r="C74" s="49"/>
      <c r="D74" s="50">
        <f>G74*I74</f>
        <v>0</v>
      </c>
      <c r="E74" s="51"/>
      <c r="F74" s="52"/>
      <c r="G74" s="51">
        <f>H74*12</f>
        <v>0</v>
      </c>
      <c r="H74" s="51">
        <v>0</v>
      </c>
      <c r="I74" s="16">
        <v>2337.8000000000002</v>
      </c>
      <c r="J74" s="17">
        <v>0</v>
      </c>
    </row>
    <row r="75" spans="1:10" s="25" customFormat="1" ht="15" x14ac:dyDescent="0.2">
      <c r="A75" s="40" t="s">
        <v>80</v>
      </c>
      <c r="B75" s="48"/>
      <c r="C75" s="49"/>
      <c r="D75" s="31">
        <f>D77+D78+D84</f>
        <v>22640.5</v>
      </c>
      <c r="E75" s="51"/>
      <c r="F75" s="52"/>
      <c r="G75" s="31">
        <f>SUM(G76:G83)</f>
        <v>0</v>
      </c>
      <c r="H75" s="31">
        <f>SUM(H76:H83)</f>
        <v>0</v>
      </c>
      <c r="I75" s="16">
        <v>2337.8000000000002</v>
      </c>
      <c r="J75" s="17">
        <v>0.32</v>
      </c>
    </row>
    <row r="76" spans="1:10" s="25" customFormat="1" ht="15" hidden="1" x14ac:dyDescent="0.2">
      <c r="A76" s="47" t="s">
        <v>81</v>
      </c>
      <c r="B76" s="48" t="s">
        <v>15</v>
      </c>
      <c r="C76" s="49"/>
      <c r="D76" s="50">
        <f>G76*I76</f>
        <v>0</v>
      </c>
      <c r="E76" s="51"/>
      <c r="F76" s="52"/>
      <c r="G76" s="51">
        <f>H76*12</f>
        <v>0</v>
      </c>
      <c r="H76" s="51">
        <v>0</v>
      </c>
      <c r="I76" s="16">
        <v>2337.8000000000002</v>
      </c>
      <c r="J76" s="17">
        <v>0</v>
      </c>
    </row>
    <row r="77" spans="1:10" s="25" customFormat="1" ht="15" x14ac:dyDescent="0.2">
      <c r="A77" s="47" t="s">
        <v>82</v>
      </c>
      <c r="B77" s="48" t="s">
        <v>53</v>
      </c>
      <c r="C77" s="49"/>
      <c r="D77" s="50">
        <v>5706.39</v>
      </c>
      <c r="E77" s="51"/>
      <c r="F77" s="52"/>
      <c r="G77" s="51"/>
      <c r="H77" s="51"/>
      <c r="I77" s="16">
        <v>2337.8000000000002</v>
      </c>
      <c r="J77" s="17">
        <v>0.18</v>
      </c>
    </row>
    <row r="78" spans="1:10" s="25" customFormat="1" ht="15" x14ac:dyDescent="0.2">
      <c r="A78" s="47" t="s">
        <v>83</v>
      </c>
      <c r="B78" s="48" t="s">
        <v>53</v>
      </c>
      <c r="C78" s="49"/>
      <c r="D78" s="50">
        <v>828.31</v>
      </c>
      <c r="E78" s="51"/>
      <c r="F78" s="52"/>
      <c r="G78" s="51"/>
      <c r="H78" s="51"/>
      <c r="I78" s="16">
        <v>2500.4</v>
      </c>
      <c r="J78" s="17">
        <v>0.02</v>
      </c>
    </row>
    <row r="79" spans="1:10" s="25" customFormat="1" ht="27.75" hidden="1" customHeight="1" x14ac:dyDescent="0.2">
      <c r="A79" s="47"/>
      <c r="B79" s="48"/>
      <c r="C79" s="49"/>
      <c r="D79" s="50"/>
      <c r="E79" s="51"/>
      <c r="F79" s="52"/>
      <c r="G79" s="51"/>
      <c r="H79" s="51"/>
      <c r="I79" s="16"/>
      <c r="J79" s="17"/>
    </row>
    <row r="80" spans="1:10" s="25" customFormat="1" ht="25.5" hidden="1" x14ac:dyDescent="0.2">
      <c r="A80" s="47" t="s">
        <v>84</v>
      </c>
      <c r="B80" s="48" t="s">
        <v>32</v>
      </c>
      <c r="C80" s="49"/>
      <c r="D80" s="50">
        <f>G80*I80</f>
        <v>0</v>
      </c>
      <c r="E80" s="51"/>
      <c r="F80" s="52"/>
      <c r="G80" s="51">
        <f>H80*12</f>
        <v>0</v>
      </c>
      <c r="H80" s="51">
        <v>0</v>
      </c>
      <c r="I80" s="16">
        <v>2337.8000000000002</v>
      </c>
      <c r="J80" s="17">
        <v>0</v>
      </c>
    </row>
    <row r="81" spans="1:10" s="25" customFormat="1" ht="25.5" hidden="1" x14ac:dyDescent="0.2">
      <c r="A81" s="47" t="s">
        <v>85</v>
      </c>
      <c r="B81" s="48" t="s">
        <v>32</v>
      </c>
      <c r="C81" s="49"/>
      <c r="D81" s="50">
        <f>G81*I81</f>
        <v>0</v>
      </c>
      <c r="E81" s="51"/>
      <c r="F81" s="52"/>
      <c r="G81" s="51">
        <f>H81*12</f>
        <v>0</v>
      </c>
      <c r="H81" s="51">
        <v>0</v>
      </c>
      <c r="I81" s="16">
        <v>2337.8000000000002</v>
      </c>
      <c r="J81" s="17">
        <v>0</v>
      </c>
    </row>
    <row r="82" spans="1:10" s="25" customFormat="1" ht="25.5" hidden="1" x14ac:dyDescent="0.2">
      <c r="A82" s="47" t="s">
        <v>86</v>
      </c>
      <c r="B82" s="48" t="s">
        <v>32</v>
      </c>
      <c r="C82" s="49"/>
      <c r="D82" s="50">
        <f>G82*I82</f>
        <v>0</v>
      </c>
      <c r="E82" s="51"/>
      <c r="F82" s="52"/>
      <c r="G82" s="51">
        <f>H82*12</f>
        <v>0</v>
      </c>
      <c r="H82" s="51">
        <v>0</v>
      </c>
      <c r="I82" s="16">
        <v>2337.8000000000002</v>
      </c>
      <c r="J82" s="17">
        <v>0</v>
      </c>
    </row>
    <row r="83" spans="1:10" s="25" customFormat="1" ht="25.5" hidden="1" x14ac:dyDescent="0.2">
      <c r="A83" s="47" t="s">
        <v>87</v>
      </c>
      <c r="B83" s="48" t="s">
        <v>32</v>
      </c>
      <c r="C83" s="49"/>
      <c r="D83" s="50">
        <f>G83*I83</f>
        <v>0</v>
      </c>
      <c r="E83" s="51"/>
      <c r="F83" s="52"/>
      <c r="G83" s="51">
        <f>H83*12</f>
        <v>0</v>
      </c>
      <c r="H83" s="51">
        <v>0</v>
      </c>
      <c r="I83" s="16">
        <v>2337.8000000000002</v>
      </c>
      <c r="J83" s="17">
        <v>0</v>
      </c>
    </row>
    <row r="84" spans="1:10" s="25" customFormat="1" ht="15" x14ac:dyDescent="0.2">
      <c r="A84" s="47" t="s">
        <v>88</v>
      </c>
      <c r="B84" s="53" t="s">
        <v>89</v>
      </c>
      <c r="C84" s="49"/>
      <c r="D84" s="56">
        <v>16105.8</v>
      </c>
      <c r="E84" s="51"/>
      <c r="F84" s="52"/>
      <c r="G84" s="55"/>
      <c r="H84" s="55"/>
      <c r="I84" s="16">
        <v>2337.8000000000002</v>
      </c>
      <c r="J84" s="17"/>
    </row>
    <row r="85" spans="1:10" s="25" customFormat="1" ht="15" x14ac:dyDescent="0.2">
      <c r="A85" s="40" t="s">
        <v>90</v>
      </c>
      <c r="B85" s="48"/>
      <c r="C85" s="49"/>
      <c r="D85" s="31">
        <f>D86+D87</f>
        <v>993.79</v>
      </c>
      <c r="E85" s="51"/>
      <c r="F85" s="52"/>
      <c r="G85" s="31">
        <v>0</v>
      </c>
      <c r="H85" s="31">
        <v>0</v>
      </c>
      <c r="I85" s="16">
        <v>2337.8000000000002</v>
      </c>
      <c r="J85" s="17">
        <v>0.14000000000000001</v>
      </c>
    </row>
    <row r="86" spans="1:10" s="25" customFormat="1" ht="15" x14ac:dyDescent="0.2">
      <c r="A86" s="47" t="s">
        <v>91</v>
      </c>
      <c r="B86" s="48" t="s">
        <v>53</v>
      </c>
      <c r="C86" s="49"/>
      <c r="D86" s="50">
        <v>993.79</v>
      </c>
      <c r="E86" s="51"/>
      <c r="F86" s="52"/>
      <c r="G86" s="51"/>
      <c r="H86" s="51"/>
      <c r="I86" s="16">
        <v>2337.8000000000002</v>
      </c>
      <c r="J86" s="17">
        <v>0.03</v>
      </c>
    </row>
    <row r="87" spans="1:10" s="25" customFormat="1" ht="15" x14ac:dyDescent="0.2">
      <c r="A87" s="47" t="s">
        <v>92</v>
      </c>
      <c r="B87" s="48" t="s">
        <v>53</v>
      </c>
      <c r="C87" s="49"/>
      <c r="D87" s="50"/>
      <c r="E87" s="51"/>
      <c r="F87" s="52"/>
      <c r="G87" s="51"/>
      <c r="H87" s="51"/>
      <c r="I87" s="16">
        <v>2337.8000000000002</v>
      </c>
      <c r="J87" s="17">
        <v>0.02</v>
      </c>
    </row>
    <row r="88" spans="1:10" s="16" customFormat="1" ht="15" x14ac:dyDescent="0.2">
      <c r="A88" s="40" t="s">
        <v>93</v>
      </c>
      <c r="B88" s="28"/>
      <c r="C88" s="29"/>
      <c r="D88" s="31">
        <f>D89+D90</f>
        <v>16501.8</v>
      </c>
      <c r="E88" s="31"/>
      <c r="F88" s="41"/>
      <c r="G88" s="31">
        <f>G89+G90</f>
        <v>0</v>
      </c>
      <c r="H88" s="31">
        <f>H89+H90</f>
        <v>0</v>
      </c>
      <c r="I88" s="16">
        <v>2337.8000000000002</v>
      </c>
      <c r="J88" s="17">
        <v>0.04</v>
      </c>
    </row>
    <row r="89" spans="1:10" s="25" customFormat="1" ht="15" x14ac:dyDescent="0.2">
      <c r="A89" s="47" t="s">
        <v>94</v>
      </c>
      <c r="B89" s="53" t="s">
        <v>55</v>
      </c>
      <c r="C89" s="49"/>
      <c r="D89" s="50">
        <v>9121.7999999999993</v>
      </c>
      <c r="E89" s="51"/>
      <c r="F89" s="52"/>
      <c r="G89" s="51"/>
      <c r="H89" s="51"/>
      <c r="I89" s="16">
        <v>2337.8000000000002</v>
      </c>
      <c r="J89" s="17">
        <v>0.04</v>
      </c>
    </row>
    <row r="90" spans="1:10" s="25" customFormat="1" ht="15" x14ac:dyDescent="0.2">
      <c r="A90" s="47" t="s">
        <v>95</v>
      </c>
      <c r="B90" s="53" t="s">
        <v>89</v>
      </c>
      <c r="C90" s="49">
        <f>F90*12</f>
        <v>0</v>
      </c>
      <c r="D90" s="50">
        <f>22140/3</f>
        <v>7380</v>
      </c>
      <c r="E90" s="51"/>
      <c r="F90" s="52"/>
      <c r="G90" s="51"/>
      <c r="H90" s="51"/>
      <c r="I90" s="16">
        <v>2337.8000000000002</v>
      </c>
      <c r="J90" s="17">
        <v>0</v>
      </c>
    </row>
    <row r="91" spans="1:10" s="16" customFormat="1" ht="15" x14ac:dyDescent="0.2">
      <c r="A91" s="40" t="s">
        <v>96</v>
      </c>
      <c r="B91" s="28"/>
      <c r="C91" s="29"/>
      <c r="D91" s="31">
        <f>D92+D93</f>
        <v>19430.61</v>
      </c>
      <c r="E91" s="31"/>
      <c r="F91" s="41"/>
      <c r="G91" s="31">
        <f>G92+G93+G94</f>
        <v>0</v>
      </c>
      <c r="H91" s="31">
        <f>H92+H93+H94</f>
        <v>0</v>
      </c>
      <c r="I91" s="16">
        <v>2337.8000000000002</v>
      </c>
      <c r="J91" s="17">
        <v>0.61</v>
      </c>
    </row>
    <row r="92" spans="1:10" s="25" customFormat="1" ht="15" x14ac:dyDescent="0.2">
      <c r="A92" s="47" t="s">
        <v>97</v>
      </c>
      <c r="B92" s="48" t="s">
        <v>66</v>
      </c>
      <c r="C92" s="49"/>
      <c r="D92" s="50">
        <v>15702.99</v>
      </c>
      <c r="E92" s="51"/>
      <c r="F92" s="52"/>
      <c r="G92" s="51"/>
      <c r="H92" s="51"/>
      <c r="I92" s="16">
        <v>2337.8000000000002</v>
      </c>
      <c r="J92" s="17">
        <v>0.49</v>
      </c>
    </row>
    <row r="93" spans="1:10" s="25" customFormat="1" ht="15" x14ac:dyDescent="0.2">
      <c r="A93" s="47" t="s">
        <v>98</v>
      </c>
      <c r="B93" s="48" t="s">
        <v>66</v>
      </c>
      <c r="C93" s="49"/>
      <c r="D93" s="50">
        <v>3727.62</v>
      </c>
      <c r="E93" s="51"/>
      <c r="F93" s="52"/>
      <c r="G93" s="51"/>
      <c r="H93" s="51"/>
      <c r="I93" s="16">
        <v>2337.8000000000002</v>
      </c>
      <c r="J93" s="17">
        <v>0.12</v>
      </c>
    </row>
    <row r="94" spans="1:10" s="25" customFormat="1" ht="25.5" hidden="1" customHeight="1" x14ac:dyDescent="0.2">
      <c r="A94" s="47" t="s">
        <v>99</v>
      </c>
      <c r="B94" s="48" t="s">
        <v>53</v>
      </c>
      <c r="C94" s="49"/>
      <c r="D94" s="50"/>
      <c r="E94" s="51"/>
      <c r="F94" s="52"/>
      <c r="G94" s="51"/>
      <c r="H94" s="51">
        <v>0</v>
      </c>
      <c r="I94" s="16">
        <v>2337.8000000000002</v>
      </c>
      <c r="J94" s="17">
        <v>0</v>
      </c>
    </row>
    <row r="95" spans="1:10" s="16" customFormat="1" ht="30.75" thickBot="1" x14ac:dyDescent="0.25">
      <c r="A95" s="57" t="s">
        <v>100</v>
      </c>
      <c r="B95" s="28" t="s">
        <v>32</v>
      </c>
      <c r="C95" s="46">
        <f>F95*12</f>
        <v>0</v>
      </c>
      <c r="D95" s="58">
        <f>G95*I95</f>
        <v>16271.09</v>
      </c>
      <c r="E95" s="58">
        <f>H95*12</f>
        <v>6.96</v>
      </c>
      <c r="F95" s="59"/>
      <c r="G95" s="58">
        <f>H95*12</f>
        <v>6.96</v>
      </c>
      <c r="H95" s="58">
        <v>0.57999999999999996</v>
      </c>
      <c r="I95" s="16">
        <v>2337.8000000000002</v>
      </c>
      <c r="J95" s="17">
        <v>0.3</v>
      </c>
    </row>
    <row r="96" spans="1:10" s="16" customFormat="1" ht="19.5" hidden="1" thickBot="1" x14ac:dyDescent="0.25">
      <c r="A96" s="60" t="s">
        <v>101</v>
      </c>
      <c r="B96" s="45"/>
      <c r="C96" s="46">
        <f>F96*12</f>
        <v>0</v>
      </c>
      <c r="D96" s="58"/>
      <c r="E96" s="58"/>
      <c r="F96" s="59"/>
      <c r="G96" s="58"/>
      <c r="H96" s="58"/>
      <c r="I96" s="16">
        <v>2337.8000000000002</v>
      </c>
      <c r="J96" s="17"/>
    </row>
    <row r="97" spans="1:10" s="16" customFormat="1" ht="15.75" hidden="1" thickBot="1" x14ac:dyDescent="0.25">
      <c r="A97" s="61" t="s">
        <v>102</v>
      </c>
      <c r="B97" s="62"/>
      <c r="C97" s="63"/>
      <c r="D97" s="64"/>
      <c r="E97" s="64"/>
      <c r="F97" s="65"/>
      <c r="G97" s="64"/>
      <c r="H97" s="64"/>
      <c r="I97" s="16">
        <v>2337.8000000000002</v>
      </c>
      <c r="J97" s="17"/>
    </row>
    <row r="98" spans="1:10" s="16" customFormat="1" ht="15.75" hidden="1" thickBot="1" x14ac:dyDescent="0.25">
      <c r="A98" s="61" t="s">
        <v>103</v>
      </c>
      <c r="B98" s="62"/>
      <c r="C98" s="63"/>
      <c r="D98" s="64"/>
      <c r="E98" s="64"/>
      <c r="F98" s="65"/>
      <c r="G98" s="64"/>
      <c r="H98" s="64"/>
      <c r="I98" s="16">
        <v>2337.8000000000002</v>
      </c>
      <c r="J98" s="17"/>
    </row>
    <row r="99" spans="1:10" s="16" customFormat="1" ht="15.75" hidden="1" thickBot="1" x14ac:dyDescent="0.25">
      <c r="A99" s="61" t="s">
        <v>104</v>
      </c>
      <c r="B99" s="62"/>
      <c r="C99" s="63"/>
      <c r="D99" s="64"/>
      <c r="E99" s="64"/>
      <c r="F99" s="65"/>
      <c r="G99" s="64"/>
      <c r="H99" s="64"/>
      <c r="I99" s="16">
        <v>2337.8000000000002</v>
      </c>
      <c r="J99" s="17"/>
    </row>
    <row r="100" spans="1:10" s="16" customFormat="1" ht="29.25" hidden="1" thickBot="1" x14ac:dyDescent="0.25">
      <c r="A100" s="61" t="s">
        <v>105</v>
      </c>
      <c r="B100" s="62"/>
      <c r="C100" s="63"/>
      <c r="D100" s="64"/>
      <c r="E100" s="64"/>
      <c r="F100" s="65"/>
      <c r="G100" s="64"/>
      <c r="H100" s="64"/>
      <c r="I100" s="16">
        <v>2337.8000000000002</v>
      </c>
      <c r="J100" s="17"/>
    </row>
    <row r="101" spans="1:10" s="16" customFormat="1" ht="15.75" hidden="1" thickBot="1" x14ac:dyDescent="0.25">
      <c r="A101" s="66" t="s">
        <v>106</v>
      </c>
      <c r="B101" s="67"/>
      <c r="C101" s="68"/>
      <c r="D101" s="64"/>
      <c r="E101" s="64"/>
      <c r="F101" s="65"/>
      <c r="G101" s="64"/>
      <c r="H101" s="64"/>
      <c r="I101" s="16">
        <v>2337.8000000000002</v>
      </c>
      <c r="J101" s="17"/>
    </row>
    <row r="102" spans="1:10" s="16" customFormat="1" ht="30.75" thickBot="1" x14ac:dyDescent="0.45">
      <c r="A102" s="69" t="s">
        <v>107</v>
      </c>
      <c r="B102" s="28" t="s">
        <v>108</v>
      </c>
      <c r="C102" s="70"/>
      <c r="D102" s="71">
        <v>149668</v>
      </c>
      <c r="E102" s="72"/>
      <c r="F102" s="73"/>
      <c r="G102" s="72">
        <f>D102/I102</f>
        <v>64.02</v>
      </c>
      <c r="H102" s="72">
        <f>G102/12</f>
        <v>5.34</v>
      </c>
      <c r="I102" s="16">
        <v>2337.8000000000002</v>
      </c>
      <c r="J102" s="17"/>
    </row>
    <row r="103" spans="1:10" s="16" customFormat="1" ht="19.5" thickBot="1" x14ac:dyDescent="0.45">
      <c r="A103" s="74" t="s">
        <v>109</v>
      </c>
      <c r="B103" s="75" t="s">
        <v>25</v>
      </c>
      <c r="C103" s="76"/>
      <c r="D103" s="77">
        <f>G103*I103</f>
        <v>46268.69</v>
      </c>
      <c r="E103" s="78"/>
      <c r="F103" s="77"/>
      <c r="G103" s="78">
        <f>12*H103</f>
        <v>20.64</v>
      </c>
      <c r="H103" s="78">
        <v>1.72</v>
      </c>
      <c r="I103" s="16">
        <f>2337.8-96.1</f>
        <v>2241.6999999999998</v>
      </c>
      <c r="J103" s="17"/>
    </row>
    <row r="104" spans="1:10" s="16" customFormat="1" ht="15.75" thickBot="1" x14ac:dyDescent="0.25">
      <c r="A104" s="79" t="s">
        <v>110</v>
      </c>
      <c r="B104" s="80"/>
      <c r="C104" s="76" t="e">
        <f>F104*12</f>
        <v>#REF!</v>
      </c>
      <c r="D104" s="78">
        <f>D103+D102+D95++D91+D88+D85+D75+D71+D61+D45+D44+D43+D42+D41+D40+D37+D36+D35+D34+D33+D25+D16</f>
        <v>661633.87</v>
      </c>
      <c r="E104" s="78" t="e">
        <f>E16+E25+E33+E34+E35+E36+E37+E38+E39+E40+E41+E42+E43+E44+E45+E61+E71+E75+E85+E88+E91+E95+E96+E102+#REF!</f>
        <v>#REF!</v>
      </c>
      <c r="F104" s="78" t="e">
        <f>F16+F25+F33+F34+F35+F36+F37+F38+F39+F40+F41+F42+F43+F44+F45+F61+F71+F75+F85+F88+F91+F95+F96+F102+#REF!</f>
        <v>#REF!</v>
      </c>
      <c r="G104" s="78"/>
      <c r="H104" s="78"/>
      <c r="I104" s="16">
        <v>2337.8000000000002</v>
      </c>
      <c r="J104" s="17"/>
    </row>
    <row r="105" spans="1:10" s="16" customFormat="1" ht="19.5" hidden="1" thickBot="1" x14ac:dyDescent="0.45">
      <c r="A105" s="79" t="s">
        <v>107</v>
      </c>
      <c r="B105" s="80"/>
      <c r="C105" s="76"/>
      <c r="D105" s="77"/>
      <c r="E105" s="78"/>
      <c r="F105" s="81"/>
      <c r="G105" s="78"/>
      <c r="H105" s="81"/>
      <c r="I105" s="16">
        <v>2337.8000000000002</v>
      </c>
      <c r="J105" s="17"/>
    </row>
    <row r="106" spans="1:10" s="16" customFormat="1" ht="19.5" hidden="1" thickBot="1" x14ac:dyDescent="0.45">
      <c r="A106" s="79" t="s">
        <v>111</v>
      </c>
      <c r="B106" s="80"/>
      <c r="C106" s="76"/>
      <c r="D106" s="77"/>
      <c r="E106" s="78"/>
      <c r="F106" s="81"/>
      <c r="G106" s="77"/>
      <c r="H106" s="81"/>
      <c r="I106" s="16">
        <v>2337.8000000000002</v>
      </c>
      <c r="J106" s="17"/>
    </row>
    <row r="107" spans="1:10" s="87" customFormat="1" ht="20.25" hidden="1" thickBot="1" x14ac:dyDescent="0.25">
      <c r="A107" s="82" t="s">
        <v>112</v>
      </c>
      <c r="B107" s="83" t="s">
        <v>25</v>
      </c>
      <c r="C107" s="83" t="s">
        <v>113</v>
      </c>
      <c r="D107" s="84"/>
      <c r="E107" s="75" t="s">
        <v>113</v>
      </c>
      <c r="F107" s="85"/>
      <c r="G107" s="75" t="s">
        <v>113</v>
      </c>
      <c r="H107" s="85"/>
      <c r="I107" s="16">
        <v>2337.8000000000002</v>
      </c>
      <c r="J107" s="86"/>
    </row>
    <row r="108" spans="1:10" s="89" customFormat="1" ht="15" hidden="1" x14ac:dyDescent="0.2">
      <c r="A108" s="88"/>
      <c r="D108" s="90"/>
      <c r="E108" s="90"/>
      <c r="F108" s="90"/>
      <c r="G108" s="90"/>
      <c r="H108" s="90"/>
      <c r="I108" s="16">
        <v>2337.8000000000002</v>
      </c>
      <c r="J108" s="91"/>
    </row>
    <row r="109" spans="1:10" s="97" customFormat="1" ht="18.75" hidden="1" x14ac:dyDescent="0.4">
      <c r="A109" s="92" t="s">
        <v>114</v>
      </c>
      <c r="B109" s="93"/>
      <c r="C109" s="94"/>
      <c r="D109" s="95" t="s">
        <v>115</v>
      </c>
      <c r="E109" s="95"/>
      <c r="F109" s="95"/>
      <c r="G109" s="95"/>
      <c r="H109" s="95">
        <f>H106-H105-H96</f>
        <v>0</v>
      </c>
      <c r="I109" s="16">
        <v>2337.8000000000002</v>
      </c>
      <c r="J109" s="96"/>
    </row>
    <row r="110" spans="1:10" s="87" customFormat="1" ht="19.5" x14ac:dyDescent="0.2">
      <c r="A110" s="98"/>
      <c r="B110" s="99"/>
      <c r="C110" s="100"/>
      <c r="D110" s="101"/>
      <c r="E110" s="101"/>
      <c r="F110" s="101"/>
      <c r="G110" s="101"/>
      <c r="H110" s="101"/>
      <c r="I110" s="16"/>
      <c r="J110" s="86"/>
    </row>
    <row r="111" spans="1:10" s="87" customFormat="1" ht="20.25" thickBot="1" x14ac:dyDescent="0.25">
      <c r="A111" s="98"/>
      <c r="B111" s="99"/>
      <c r="C111" s="100"/>
      <c r="D111" s="101"/>
      <c r="E111" s="101"/>
      <c r="F111" s="101"/>
      <c r="G111" s="101"/>
      <c r="H111" s="101"/>
      <c r="I111" s="16"/>
      <c r="J111" s="86"/>
    </row>
    <row r="112" spans="1:10" s="16" customFormat="1" ht="30.75" thickBot="1" x14ac:dyDescent="0.25">
      <c r="A112" s="102" t="s">
        <v>116</v>
      </c>
      <c r="B112" s="13"/>
      <c r="C112" s="70">
        <f>F112*12</f>
        <v>0</v>
      </c>
      <c r="D112" s="72">
        <f>D116+D117++D118+D119+D120+D121+D122+D123+D124+D125+D126+D127+D128+D129+D130+D131+D132+D133+D134+D137</f>
        <v>876291.52</v>
      </c>
      <c r="E112" s="72">
        <f t="shared" ref="E112:H112" si="0">E116+E117++E118+E119+E120+E121+E122+E123+E124+E125+E126+E127+E128+E129+E130+E131+E132+E133+E134+E137</f>
        <v>0</v>
      </c>
      <c r="F112" s="72">
        <f t="shared" si="0"/>
        <v>0</v>
      </c>
      <c r="G112" s="72">
        <f t="shared" si="0"/>
        <v>365.45</v>
      </c>
      <c r="H112" s="72">
        <f t="shared" si="0"/>
        <v>30.46</v>
      </c>
      <c r="I112" s="16">
        <v>2337.8000000000002</v>
      </c>
      <c r="J112" s="17"/>
    </row>
    <row r="113" spans="1:10" s="16" customFormat="1" ht="15" hidden="1" x14ac:dyDescent="0.2">
      <c r="A113" s="104" t="s">
        <v>117</v>
      </c>
      <c r="B113" s="34"/>
      <c r="C113" s="105"/>
      <c r="D113" s="106">
        <f>G113*I113</f>
        <v>0</v>
      </c>
      <c r="E113" s="106">
        <f>H113*12</f>
        <v>0</v>
      </c>
      <c r="F113" s="107" t="e">
        <f>#REF!+#REF!+#REF!+#REF!+#REF!+#REF!+#REF!+#REF!+#REF!+#REF!</f>
        <v>#REF!</v>
      </c>
      <c r="G113" s="106">
        <f>H113*12</f>
        <v>0</v>
      </c>
      <c r="H113" s="108"/>
      <c r="I113" s="16">
        <v>2337.8000000000002</v>
      </c>
      <c r="J113" s="17"/>
    </row>
    <row r="114" spans="1:10" s="16" customFormat="1" ht="15" hidden="1" x14ac:dyDescent="0.2">
      <c r="A114" s="61" t="s">
        <v>118</v>
      </c>
      <c r="B114" s="62"/>
      <c r="C114" s="63"/>
      <c r="D114" s="64"/>
      <c r="E114" s="64"/>
      <c r="F114" s="65"/>
      <c r="G114" s="64">
        <f t="shared" ref="G114:G137" si="1">D114/I114</f>
        <v>0</v>
      </c>
      <c r="H114" s="109">
        <f t="shared" ref="H114:H137" si="2">G114/12</f>
        <v>0</v>
      </c>
      <c r="I114" s="16">
        <v>2337.8000000000002</v>
      </c>
      <c r="J114" s="17"/>
    </row>
    <row r="115" spans="1:10" s="16" customFormat="1" ht="28.5" hidden="1" x14ac:dyDescent="0.2">
      <c r="A115" s="61" t="s">
        <v>105</v>
      </c>
      <c r="B115" s="62"/>
      <c r="C115" s="63"/>
      <c r="D115" s="64"/>
      <c r="E115" s="64"/>
      <c r="F115" s="65"/>
      <c r="G115" s="64">
        <f t="shared" si="1"/>
        <v>0</v>
      </c>
      <c r="H115" s="109">
        <f t="shared" si="2"/>
        <v>0</v>
      </c>
      <c r="I115" s="16">
        <v>2337.8000000000002</v>
      </c>
      <c r="J115" s="17"/>
    </row>
    <row r="116" spans="1:10" s="16" customFormat="1" ht="15" x14ac:dyDescent="0.2">
      <c r="A116" s="66" t="s">
        <v>119</v>
      </c>
      <c r="B116" s="67"/>
      <c r="C116" s="68"/>
      <c r="D116" s="64">
        <v>6250.15</v>
      </c>
      <c r="E116" s="64"/>
      <c r="F116" s="65"/>
      <c r="G116" s="64">
        <f t="shared" si="1"/>
        <v>2.67</v>
      </c>
      <c r="H116" s="109">
        <f t="shared" si="2"/>
        <v>0.22</v>
      </c>
      <c r="I116" s="16">
        <v>2337.8000000000002</v>
      </c>
      <c r="J116" s="17"/>
    </row>
    <row r="117" spans="1:10" s="16" customFormat="1" ht="15" x14ac:dyDescent="0.2">
      <c r="A117" s="66" t="s">
        <v>120</v>
      </c>
      <c r="B117" s="67"/>
      <c r="C117" s="68"/>
      <c r="D117" s="64">
        <v>21606.27</v>
      </c>
      <c r="E117" s="64"/>
      <c r="F117" s="65"/>
      <c r="G117" s="64">
        <f t="shared" si="1"/>
        <v>9.24</v>
      </c>
      <c r="H117" s="109">
        <f t="shared" si="2"/>
        <v>0.77</v>
      </c>
      <c r="I117" s="16">
        <v>2337.8000000000002</v>
      </c>
      <c r="J117" s="17"/>
    </row>
    <row r="118" spans="1:10" s="16" customFormat="1" ht="15" x14ac:dyDescent="0.2">
      <c r="A118" s="66" t="s">
        <v>121</v>
      </c>
      <c r="B118" s="67"/>
      <c r="C118" s="68"/>
      <c r="D118" s="64">
        <v>61094.67</v>
      </c>
      <c r="E118" s="64"/>
      <c r="F118" s="65"/>
      <c r="G118" s="64">
        <f t="shared" si="1"/>
        <v>26.13</v>
      </c>
      <c r="H118" s="109">
        <f t="shared" si="2"/>
        <v>2.1800000000000002</v>
      </c>
      <c r="I118" s="16">
        <v>2337.8000000000002</v>
      </c>
      <c r="J118" s="17"/>
    </row>
    <row r="119" spans="1:10" s="16" customFormat="1" ht="15" x14ac:dyDescent="0.2">
      <c r="A119" s="66" t="s">
        <v>122</v>
      </c>
      <c r="B119" s="67"/>
      <c r="C119" s="68"/>
      <c r="D119" s="64">
        <v>31680.240000000002</v>
      </c>
      <c r="E119" s="64"/>
      <c r="F119" s="65"/>
      <c r="G119" s="64">
        <f t="shared" si="1"/>
        <v>13.55</v>
      </c>
      <c r="H119" s="109">
        <f t="shared" si="2"/>
        <v>1.1299999999999999</v>
      </c>
      <c r="I119" s="16">
        <v>2337.8000000000002</v>
      </c>
      <c r="J119" s="17"/>
    </row>
    <row r="120" spans="1:10" s="16" customFormat="1" ht="15" x14ac:dyDescent="0.2">
      <c r="A120" s="66" t="s">
        <v>123</v>
      </c>
      <c r="B120" s="67"/>
      <c r="C120" s="68"/>
      <c r="D120" s="64">
        <v>97171.95</v>
      </c>
      <c r="E120" s="64"/>
      <c r="F120" s="65"/>
      <c r="G120" s="64">
        <f t="shared" si="1"/>
        <v>41.57</v>
      </c>
      <c r="H120" s="109">
        <f t="shared" si="2"/>
        <v>3.46</v>
      </c>
      <c r="I120" s="16">
        <v>2337.8000000000002</v>
      </c>
      <c r="J120" s="17"/>
    </row>
    <row r="121" spans="1:10" s="16" customFormat="1" ht="15" x14ac:dyDescent="0.2">
      <c r="A121" s="66" t="s">
        <v>124</v>
      </c>
      <c r="B121" s="67"/>
      <c r="C121" s="68"/>
      <c r="D121" s="64">
        <v>25577.8</v>
      </c>
      <c r="E121" s="64"/>
      <c r="F121" s="65"/>
      <c r="G121" s="64">
        <f t="shared" si="1"/>
        <v>10.94</v>
      </c>
      <c r="H121" s="109">
        <f t="shared" si="2"/>
        <v>0.91</v>
      </c>
      <c r="I121" s="16">
        <v>2337.8000000000002</v>
      </c>
      <c r="J121" s="17"/>
    </row>
    <row r="122" spans="1:10" s="16" customFormat="1" ht="15" x14ac:dyDescent="0.2">
      <c r="A122" s="66" t="s">
        <v>125</v>
      </c>
      <c r="B122" s="67"/>
      <c r="C122" s="68"/>
      <c r="D122" s="64">
        <v>15058.68</v>
      </c>
      <c r="E122" s="64"/>
      <c r="F122" s="65"/>
      <c r="G122" s="64">
        <f t="shared" si="1"/>
        <v>6.44</v>
      </c>
      <c r="H122" s="109">
        <f t="shared" si="2"/>
        <v>0.54</v>
      </c>
      <c r="I122" s="16">
        <v>2337.8000000000002</v>
      </c>
      <c r="J122" s="17"/>
    </row>
    <row r="123" spans="1:10" s="16" customFormat="1" ht="28.5" x14ac:dyDescent="0.2">
      <c r="A123" s="66" t="s">
        <v>126</v>
      </c>
      <c r="B123" s="67"/>
      <c r="C123" s="68"/>
      <c r="D123" s="64">
        <v>124701.72</v>
      </c>
      <c r="E123" s="64"/>
      <c r="F123" s="65"/>
      <c r="G123" s="64">
        <f t="shared" si="1"/>
        <v>53.34</v>
      </c>
      <c r="H123" s="109">
        <f t="shared" si="2"/>
        <v>4.45</v>
      </c>
      <c r="I123" s="16">
        <v>2337.8000000000002</v>
      </c>
      <c r="J123" s="17"/>
    </row>
    <row r="124" spans="1:10" s="16" customFormat="1" ht="15" hidden="1" x14ac:dyDescent="0.2">
      <c r="A124" s="66"/>
      <c r="B124" s="67"/>
      <c r="C124" s="68"/>
      <c r="D124" s="64"/>
      <c r="E124" s="64"/>
      <c r="F124" s="65"/>
      <c r="G124" s="64">
        <f t="shared" si="1"/>
        <v>0</v>
      </c>
      <c r="H124" s="109">
        <f t="shared" si="2"/>
        <v>0</v>
      </c>
      <c r="I124" s="16">
        <v>2500.4</v>
      </c>
      <c r="J124" s="17"/>
    </row>
    <row r="125" spans="1:10" s="16" customFormat="1" ht="15" hidden="1" x14ac:dyDescent="0.2">
      <c r="A125" s="66"/>
      <c r="B125" s="67"/>
      <c r="C125" s="68"/>
      <c r="D125" s="64"/>
      <c r="E125" s="64"/>
      <c r="F125" s="65"/>
      <c r="G125" s="64">
        <f t="shared" si="1"/>
        <v>0</v>
      </c>
      <c r="H125" s="109">
        <f t="shared" si="2"/>
        <v>0</v>
      </c>
      <c r="I125" s="16">
        <v>2500.4</v>
      </c>
      <c r="J125" s="17"/>
    </row>
    <row r="126" spans="1:10" s="16" customFormat="1" ht="15" hidden="1" x14ac:dyDescent="0.2">
      <c r="A126" s="66"/>
      <c r="B126" s="67"/>
      <c r="C126" s="68"/>
      <c r="D126" s="64"/>
      <c r="E126" s="64"/>
      <c r="F126" s="65"/>
      <c r="G126" s="64">
        <f t="shared" si="1"/>
        <v>0</v>
      </c>
      <c r="H126" s="109">
        <f t="shared" si="2"/>
        <v>0</v>
      </c>
      <c r="I126" s="16">
        <v>2337.8000000000002</v>
      </c>
      <c r="J126" s="17"/>
    </row>
    <row r="127" spans="1:10" s="16" customFormat="1" ht="15" x14ac:dyDescent="0.2">
      <c r="A127" s="66" t="s">
        <v>130</v>
      </c>
      <c r="B127" s="67"/>
      <c r="C127" s="68"/>
      <c r="D127" s="64">
        <v>5250.35</v>
      </c>
      <c r="E127" s="64"/>
      <c r="F127" s="65"/>
      <c r="G127" s="64">
        <f t="shared" si="1"/>
        <v>2.25</v>
      </c>
      <c r="H127" s="109">
        <f t="shared" si="2"/>
        <v>0.19</v>
      </c>
      <c r="I127" s="16">
        <v>2337.8000000000002</v>
      </c>
      <c r="J127" s="17"/>
    </row>
    <row r="128" spans="1:10" s="16" customFormat="1" ht="15" x14ac:dyDescent="0.2">
      <c r="A128" s="66" t="s">
        <v>131</v>
      </c>
      <c r="B128" s="67"/>
      <c r="C128" s="68"/>
      <c r="D128" s="64">
        <v>11977.93</v>
      </c>
      <c r="E128" s="64"/>
      <c r="F128" s="65"/>
      <c r="G128" s="64">
        <f t="shared" si="1"/>
        <v>5.12</v>
      </c>
      <c r="H128" s="109">
        <f t="shared" si="2"/>
        <v>0.43</v>
      </c>
      <c r="I128" s="16">
        <v>2337.8000000000002</v>
      </c>
      <c r="J128" s="17"/>
    </row>
    <row r="129" spans="1:10" s="16" customFormat="1" ht="15" x14ac:dyDescent="0.2">
      <c r="A129" s="66" t="s">
        <v>132</v>
      </c>
      <c r="B129" s="67"/>
      <c r="C129" s="68"/>
      <c r="D129" s="64">
        <v>7564.88</v>
      </c>
      <c r="E129" s="64"/>
      <c r="F129" s="65"/>
      <c r="G129" s="64">
        <f t="shared" si="1"/>
        <v>3.03</v>
      </c>
      <c r="H129" s="109">
        <f t="shared" si="2"/>
        <v>0.25</v>
      </c>
      <c r="I129" s="16">
        <v>2500.4</v>
      </c>
      <c r="J129" s="17"/>
    </row>
    <row r="130" spans="1:10" s="16" customFormat="1" ht="15" x14ac:dyDescent="0.2">
      <c r="A130" s="66" t="s">
        <v>133</v>
      </c>
      <c r="B130" s="67"/>
      <c r="C130" s="68"/>
      <c r="D130" s="64">
        <v>68672.179999999993</v>
      </c>
      <c r="E130" s="64"/>
      <c r="F130" s="65"/>
      <c r="G130" s="64">
        <f t="shared" si="1"/>
        <v>29.37</v>
      </c>
      <c r="H130" s="109">
        <f t="shared" si="2"/>
        <v>2.4500000000000002</v>
      </c>
      <c r="I130" s="16">
        <v>2337.8000000000002</v>
      </c>
      <c r="J130" s="17"/>
    </row>
    <row r="131" spans="1:10" s="16" customFormat="1" ht="15" x14ac:dyDescent="0.2">
      <c r="A131" s="66" t="s">
        <v>134</v>
      </c>
      <c r="B131" s="67"/>
      <c r="C131" s="68"/>
      <c r="D131" s="64">
        <v>42372.72</v>
      </c>
      <c r="E131" s="64"/>
      <c r="F131" s="65"/>
      <c r="G131" s="64">
        <f t="shared" si="1"/>
        <v>18.13</v>
      </c>
      <c r="H131" s="109">
        <f t="shared" si="2"/>
        <v>1.51</v>
      </c>
      <c r="I131" s="16">
        <v>2337.8000000000002</v>
      </c>
      <c r="J131" s="17"/>
    </row>
    <row r="132" spans="1:10" s="16" customFormat="1" ht="15" x14ac:dyDescent="0.2">
      <c r="A132" s="66" t="s">
        <v>135</v>
      </c>
      <c r="B132" s="67"/>
      <c r="C132" s="68"/>
      <c r="D132" s="64">
        <v>29210.86</v>
      </c>
      <c r="E132" s="64"/>
      <c r="F132" s="65"/>
      <c r="G132" s="64">
        <f t="shared" si="1"/>
        <v>11.68</v>
      </c>
      <c r="H132" s="109">
        <f t="shared" si="2"/>
        <v>0.97</v>
      </c>
      <c r="I132" s="16">
        <v>2500.4</v>
      </c>
      <c r="J132" s="17"/>
    </row>
    <row r="133" spans="1:10" s="16" customFormat="1" ht="15" x14ac:dyDescent="0.2">
      <c r="A133" s="66" t="s">
        <v>136</v>
      </c>
      <c r="B133" s="67"/>
      <c r="C133" s="68"/>
      <c r="D133" s="64">
        <v>27645.64</v>
      </c>
      <c r="E133" s="64"/>
      <c r="F133" s="65"/>
      <c r="G133" s="64">
        <f t="shared" si="1"/>
        <v>11.83</v>
      </c>
      <c r="H133" s="109">
        <f t="shared" si="2"/>
        <v>0.99</v>
      </c>
      <c r="I133" s="16">
        <v>2337.8000000000002</v>
      </c>
      <c r="J133" s="17"/>
    </row>
    <row r="134" spans="1:10" s="16" customFormat="1" ht="15.75" thickBot="1" x14ac:dyDescent="0.25">
      <c r="A134" s="110" t="s">
        <v>137</v>
      </c>
      <c r="B134" s="111"/>
      <c r="C134" s="112"/>
      <c r="D134" s="113">
        <v>110721</v>
      </c>
      <c r="E134" s="113"/>
      <c r="F134" s="114"/>
      <c r="G134" s="113">
        <f t="shared" si="1"/>
        <v>44.28</v>
      </c>
      <c r="H134" s="114">
        <f t="shared" si="2"/>
        <v>3.69</v>
      </c>
      <c r="I134" s="16">
        <v>2500.4</v>
      </c>
      <c r="J134" s="17"/>
    </row>
    <row r="135" spans="1:10" s="16" customFormat="1" ht="15.75" hidden="1" thickBot="1" x14ac:dyDescent="0.25">
      <c r="A135" s="104"/>
      <c r="B135" s="34"/>
      <c r="C135" s="105"/>
      <c r="D135" s="106"/>
      <c r="E135" s="106"/>
      <c r="F135" s="107"/>
      <c r="G135" s="113">
        <f t="shared" si="1"/>
        <v>0</v>
      </c>
      <c r="H135" s="114">
        <f t="shared" si="2"/>
        <v>0</v>
      </c>
      <c r="I135" s="16">
        <v>2500.4</v>
      </c>
      <c r="J135" s="17"/>
    </row>
    <row r="136" spans="1:10" s="16" customFormat="1" ht="15.75" hidden="1" thickBot="1" x14ac:dyDescent="0.25">
      <c r="A136" s="66"/>
      <c r="B136" s="67"/>
      <c r="C136" s="68"/>
      <c r="D136" s="64"/>
      <c r="E136" s="64"/>
      <c r="F136" s="65"/>
      <c r="G136" s="113">
        <f t="shared" si="1"/>
        <v>0</v>
      </c>
      <c r="H136" s="114">
        <f t="shared" si="2"/>
        <v>0</v>
      </c>
      <c r="I136" s="16">
        <v>2500.4</v>
      </c>
      <c r="J136" s="17"/>
    </row>
    <row r="137" spans="1:10" s="16" customFormat="1" ht="15.75" thickBot="1" x14ac:dyDescent="0.25">
      <c r="A137" s="126" t="s">
        <v>147</v>
      </c>
      <c r="B137" s="62"/>
      <c r="C137" s="63"/>
      <c r="D137" s="125">
        <v>189734.48</v>
      </c>
      <c r="E137" s="125"/>
      <c r="F137" s="125"/>
      <c r="G137" s="113">
        <f t="shared" si="1"/>
        <v>75.88</v>
      </c>
      <c r="H137" s="114">
        <f t="shared" si="2"/>
        <v>6.32</v>
      </c>
      <c r="I137" s="16">
        <v>2500.4</v>
      </c>
      <c r="J137" s="17"/>
    </row>
    <row r="138" spans="1:10" s="16" customFormat="1" ht="15" x14ac:dyDescent="0.2">
      <c r="A138" s="115"/>
      <c r="B138" s="116"/>
      <c r="C138" s="117"/>
      <c r="D138" s="118"/>
      <c r="E138" s="118"/>
      <c r="F138" s="118"/>
      <c r="G138" s="118"/>
      <c r="H138" s="118"/>
      <c r="J138" s="17"/>
    </row>
    <row r="139" spans="1:10" s="87" customFormat="1" ht="20.25" thickBot="1" x14ac:dyDescent="0.25">
      <c r="A139" s="98"/>
      <c r="B139" s="99"/>
      <c r="C139" s="100"/>
      <c r="D139" s="101"/>
      <c r="E139" s="101"/>
      <c r="F139" s="101"/>
      <c r="G139" s="101"/>
      <c r="H139" s="101"/>
      <c r="J139" s="86"/>
    </row>
    <row r="140" spans="1:10" s="123" customFormat="1" ht="19.5" thickBot="1" x14ac:dyDescent="0.25">
      <c r="A140" s="119" t="s">
        <v>111</v>
      </c>
      <c r="B140" s="120"/>
      <c r="C140" s="121"/>
      <c r="D140" s="122">
        <f>D104+D112</f>
        <v>1537925.39</v>
      </c>
      <c r="E140" s="122" t="e">
        <f>E104+#REF!+E112</f>
        <v>#REF!</v>
      </c>
      <c r="F140" s="122" t="e">
        <f>F104+#REF!+F112</f>
        <v>#REF!</v>
      </c>
      <c r="G140" s="122"/>
      <c r="H140" s="122"/>
      <c r="J140" s="124"/>
    </row>
    <row r="141" spans="1:10" s="87" customFormat="1" ht="19.5" x14ac:dyDescent="0.2">
      <c r="A141" s="98"/>
      <c r="B141" s="99"/>
      <c r="C141" s="100"/>
      <c r="D141" s="101"/>
      <c r="E141" s="101"/>
      <c r="F141" s="101"/>
      <c r="G141" s="101"/>
      <c r="H141" s="101"/>
      <c r="J141" s="86"/>
    </row>
    <row r="142" spans="1:10" s="87" customFormat="1" ht="19.5" x14ac:dyDescent="0.2">
      <c r="A142" s="98"/>
      <c r="B142" s="99"/>
      <c r="C142" s="100"/>
      <c r="D142" s="101"/>
      <c r="E142" s="101"/>
      <c r="F142" s="101"/>
      <c r="G142" s="101"/>
      <c r="H142" s="101"/>
      <c r="J142" s="86"/>
    </row>
    <row r="143" spans="1:10" s="87" customFormat="1" ht="19.5" x14ac:dyDescent="0.2">
      <c r="A143" s="98"/>
      <c r="B143" s="99"/>
      <c r="C143" s="100"/>
      <c r="D143" s="101"/>
      <c r="E143" s="101"/>
      <c r="F143" s="101"/>
      <c r="G143" s="101"/>
      <c r="H143" s="101"/>
      <c r="J143" s="86"/>
    </row>
    <row r="144" spans="1:10" s="87" customFormat="1" ht="19.5" x14ac:dyDescent="0.2">
      <c r="A144" s="98"/>
      <c r="B144" s="99"/>
      <c r="C144" s="100"/>
      <c r="D144" s="101"/>
      <c r="E144" s="101"/>
      <c r="F144" s="101"/>
      <c r="G144" s="101"/>
      <c r="H144" s="101"/>
      <c r="J144" s="86"/>
    </row>
    <row r="145" spans="1:10" s="89" customFormat="1" ht="14.25" x14ac:dyDescent="0.2">
      <c r="A145" s="161" t="s">
        <v>138</v>
      </c>
      <c r="B145" s="161"/>
      <c r="C145" s="161"/>
      <c r="D145" s="161"/>
      <c r="E145" s="161"/>
      <c r="F145" s="161"/>
      <c r="G145" s="90"/>
      <c r="H145" s="90"/>
      <c r="J145" s="91"/>
    </row>
    <row r="146" spans="1:10" s="89" customFormat="1" x14ac:dyDescent="0.2">
      <c r="D146" s="90"/>
      <c r="E146" s="90"/>
      <c r="F146" s="90"/>
      <c r="G146" s="90"/>
      <c r="H146" s="90"/>
      <c r="J146" s="91"/>
    </row>
    <row r="147" spans="1:10" s="89" customFormat="1" x14ac:dyDescent="0.2">
      <c r="A147" s="88" t="s">
        <v>139</v>
      </c>
      <c r="D147" s="90"/>
      <c r="E147" s="90"/>
      <c r="F147" s="90"/>
      <c r="G147" s="90"/>
      <c r="H147" s="90"/>
      <c r="J147" s="91"/>
    </row>
    <row r="148" spans="1:10" s="89" customFormat="1" x14ac:dyDescent="0.2">
      <c r="D148" s="90"/>
      <c r="E148" s="90"/>
      <c r="F148" s="90"/>
      <c r="G148" s="90"/>
      <c r="H148" s="90"/>
      <c r="J148" s="91"/>
    </row>
    <row r="149" spans="1:10" s="89" customFormat="1" x14ac:dyDescent="0.2">
      <c r="D149" s="90"/>
      <c r="E149" s="90"/>
      <c r="F149" s="90"/>
      <c r="G149" s="90"/>
      <c r="H149" s="90"/>
      <c r="J149" s="91"/>
    </row>
    <row r="150" spans="1:10" s="89" customFormat="1" x14ac:dyDescent="0.2">
      <c r="D150" s="90"/>
      <c r="E150" s="90"/>
      <c r="F150" s="90"/>
      <c r="G150" s="90"/>
      <c r="H150" s="90"/>
      <c r="J150" s="91"/>
    </row>
    <row r="151" spans="1:10" s="89" customFormat="1" x14ac:dyDescent="0.2">
      <c r="D151" s="90"/>
      <c r="E151" s="90"/>
      <c r="F151" s="90"/>
      <c r="G151" s="90"/>
      <c r="H151" s="90"/>
      <c r="J151" s="91"/>
    </row>
    <row r="152" spans="1:10" s="89" customFormat="1" x14ac:dyDescent="0.2">
      <c r="D152" s="90"/>
      <c r="E152" s="90"/>
      <c r="F152" s="90"/>
      <c r="G152" s="90"/>
      <c r="H152" s="90"/>
      <c r="J152" s="91"/>
    </row>
    <row r="153" spans="1:10" s="89" customFormat="1" x14ac:dyDescent="0.2">
      <c r="D153" s="90"/>
      <c r="E153" s="90"/>
      <c r="F153" s="90"/>
      <c r="G153" s="90"/>
      <c r="H153" s="90"/>
      <c r="J153" s="91"/>
    </row>
    <row r="154" spans="1:10" s="89" customFormat="1" x14ac:dyDescent="0.2">
      <c r="D154" s="90"/>
      <c r="E154" s="90"/>
      <c r="F154" s="90"/>
      <c r="G154" s="90"/>
      <c r="H154" s="90"/>
      <c r="J154" s="91"/>
    </row>
    <row r="155" spans="1:10" s="89" customFormat="1" x14ac:dyDescent="0.2">
      <c r="D155" s="90"/>
      <c r="E155" s="90"/>
      <c r="F155" s="90"/>
      <c r="G155" s="90"/>
      <c r="H155" s="90"/>
      <c r="J155" s="91"/>
    </row>
    <row r="156" spans="1:10" s="89" customFormat="1" x14ac:dyDescent="0.2">
      <c r="D156" s="90"/>
      <c r="E156" s="90"/>
      <c r="F156" s="90"/>
      <c r="G156" s="90"/>
      <c r="H156" s="90"/>
      <c r="J156" s="91"/>
    </row>
    <row r="157" spans="1:10" s="89" customFormat="1" x14ac:dyDescent="0.2">
      <c r="D157" s="90"/>
      <c r="E157" s="90"/>
      <c r="F157" s="90"/>
      <c r="G157" s="90"/>
      <c r="H157" s="90"/>
      <c r="J157" s="91"/>
    </row>
    <row r="158" spans="1:10" s="89" customFormat="1" x14ac:dyDescent="0.2">
      <c r="D158" s="90"/>
      <c r="E158" s="90"/>
      <c r="F158" s="90"/>
      <c r="G158" s="90"/>
      <c r="H158" s="90"/>
      <c r="J158" s="91"/>
    </row>
    <row r="159" spans="1:10" s="89" customFormat="1" x14ac:dyDescent="0.2">
      <c r="D159" s="90"/>
      <c r="E159" s="90"/>
      <c r="F159" s="90"/>
      <c r="G159" s="90"/>
      <c r="H159" s="90"/>
      <c r="J159" s="91"/>
    </row>
    <row r="160" spans="1:10" s="89" customFormat="1" x14ac:dyDescent="0.2">
      <c r="D160" s="90"/>
      <c r="E160" s="90"/>
      <c r="F160" s="90"/>
      <c r="G160" s="90"/>
      <c r="H160" s="90"/>
      <c r="J160" s="91"/>
    </row>
    <row r="161" spans="4:10" s="89" customFormat="1" x14ac:dyDescent="0.2">
      <c r="D161" s="90"/>
      <c r="E161" s="90"/>
      <c r="F161" s="90"/>
      <c r="G161" s="90"/>
      <c r="H161" s="90"/>
      <c r="J161" s="91"/>
    </row>
    <row r="162" spans="4:10" s="89" customFormat="1" x14ac:dyDescent="0.2">
      <c r="D162" s="90"/>
      <c r="E162" s="90"/>
      <c r="F162" s="90"/>
      <c r="G162" s="90"/>
      <c r="H162" s="90"/>
      <c r="J162" s="91"/>
    </row>
    <row r="163" spans="4:10" s="89" customFormat="1" x14ac:dyDescent="0.2">
      <c r="D163" s="90"/>
      <c r="E163" s="90"/>
      <c r="F163" s="90"/>
      <c r="G163" s="90"/>
      <c r="H163" s="90"/>
      <c r="J163" s="91"/>
    </row>
    <row r="164" spans="4:10" s="89" customFormat="1" x14ac:dyDescent="0.2">
      <c r="D164" s="90"/>
      <c r="E164" s="90"/>
      <c r="F164" s="90"/>
      <c r="G164" s="90"/>
      <c r="H164" s="90"/>
      <c r="J164" s="91"/>
    </row>
    <row r="165" spans="4:10" s="89" customFormat="1" x14ac:dyDescent="0.2">
      <c r="D165" s="90"/>
      <c r="E165" s="90"/>
      <c r="F165" s="90"/>
      <c r="G165" s="90"/>
      <c r="H165" s="90"/>
      <c r="J165" s="91"/>
    </row>
  </sheetData>
  <mergeCells count="13">
    <mergeCell ref="A1:H1"/>
    <mergeCell ref="B2:H2"/>
    <mergeCell ref="B3:H3"/>
    <mergeCell ref="B4:H4"/>
    <mergeCell ref="A5:H5"/>
    <mergeCell ref="A15:H15"/>
    <mergeCell ref="A145:F145"/>
    <mergeCell ref="A6:H6"/>
    <mergeCell ref="A9:H9"/>
    <mergeCell ref="A10:H10"/>
    <mergeCell ref="A11:H11"/>
    <mergeCell ref="A12:H12"/>
    <mergeCell ref="A8:H8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zoomScale="75" workbookViewId="0">
      <selection activeCell="K113" sqref="K11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71" t="s">
        <v>146</v>
      </c>
      <c r="B1" s="172"/>
      <c r="C1" s="172"/>
      <c r="D1" s="172"/>
      <c r="E1" s="172"/>
      <c r="F1" s="172"/>
      <c r="G1" s="172"/>
      <c r="H1" s="172"/>
    </row>
    <row r="2" spans="1:10" ht="12.75" customHeight="1" x14ac:dyDescent="0.3">
      <c r="B2" s="173" t="s">
        <v>0</v>
      </c>
      <c r="C2" s="173"/>
      <c r="D2" s="173"/>
      <c r="E2" s="173"/>
      <c r="F2" s="173"/>
      <c r="G2" s="172"/>
      <c r="H2" s="172"/>
    </row>
    <row r="3" spans="1:10" ht="19.5" customHeight="1" x14ac:dyDescent="0.3">
      <c r="A3" s="3" t="s">
        <v>1</v>
      </c>
      <c r="B3" s="173" t="s">
        <v>2</v>
      </c>
      <c r="C3" s="173"/>
      <c r="D3" s="173"/>
      <c r="E3" s="173"/>
      <c r="F3" s="173"/>
      <c r="G3" s="172"/>
      <c r="H3" s="172"/>
    </row>
    <row r="4" spans="1:10" ht="14.25" customHeight="1" x14ac:dyDescent="0.3">
      <c r="B4" s="173" t="s">
        <v>3</v>
      </c>
      <c r="C4" s="173"/>
      <c r="D4" s="173"/>
      <c r="E4" s="173"/>
      <c r="F4" s="173"/>
      <c r="G4" s="172"/>
      <c r="H4" s="172"/>
    </row>
    <row r="5" spans="1:10" s="4" customFormat="1" ht="39.75" customHeight="1" x14ac:dyDescent="0.25">
      <c r="A5" s="174"/>
      <c r="B5" s="175"/>
      <c r="C5" s="175"/>
      <c r="D5" s="175"/>
      <c r="E5" s="175"/>
      <c r="F5" s="175"/>
      <c r="G5" s="175"/>
      <c r="H5" s="175"/>
    </row>
    <row r="6" spans="1:10" s="4" customFormat="1" ht="33" customHeight="1" x14ac:dyDescent="0.4">
      <c r="A6" s="162"/>
      <c r="B6" s="163"/>
      <c r="C6" s="163"/>
      <c r="D6" s="163"/>
      <c r="E6" s="163"/>
      <c r="F6" s="163"/>
      <c r="G6" s="163"/>
      <c r="H6" s="163"/>
    </row>
    <row r="7" spans="1:10" ht="35.25" hidden="1" customHeight="1" x14ac:dyDescent="0.2">
      <c r="B7" s="5"/>
      <c r="C7" s="5"/>
      <c r="D7" s="6"/>
      <c r="E7" s="6"/>
      <c r="F7" s="6"/>
      <c r="G7" s="6"/>
      <c r="H7" s="6"/>
      <c r="I7" s="5"/>
    </row>
    <row r="8" spans="1:10" ht="19.5" customHeight="1" x14ac:dyDescent="0.2">
      <c r="A8" s="170" t="s">
        <v>145</v>
      </c>
      <c r="B8" s="170"/>
      <c r="C8" s="170"/>
      <c r="D8" s="170"/>
      <c r="E8" s="170"/>
      <c r="F8" s="170"/>
      <c r="G8" s="170"/>
      <c r="H8" s="170"/>
      <c r="I8" s="5"/>
    </row>
    <row r="9" spans="1:10" s="7" customFormat="1" ht="22.5" customHeight="1" x14ac:dyDescent="0.4">
      <c r="A9" s="164" t="s">
        <v>4</v>
      </c>
      <c r="B9" s="164"/>
      <c r="C9" s="164"/>
      <c r="D9" s="164"/>
      <c r="E9" s="165"/>
      <c r="F9" s="165"/>
      <c r="G9" s="165"/>
      <c r="H9" s="165"/>
      <c r="J9" s="8"/>
    </row>
    <row r="10" spans="1:10" s="9" customFormat="1" ht="18.75" customHeight="1" x14ac:dyDescent="0.4">
      <c r="A10" s="164" t="s">
        <v>5</v>
      </c>
      <c r="B10" s="164"/>
      <c r="C10" s="164"/>
      <c r="D10" s="164"/>
      <c r="E10" s="165"/>
      <c r="F10" s="165"/>
      <c r="G10" s="165"/>
      <c r="H10" s="165"/>
    </row>
    <row r="11" spans="1:10" s="10" customFormat="1" ht="17.25" customHeight="1" x14ac:dyDescent="0.2">
      <c r="A11" s="166" t="s">
        <v>6</v>
      </c>
      <c r="B11" s="166"/>
      <c r="C11" s="166"/>
      <c r="D11" s="166"/>
      <c r="E11" s="167"/>
      <c r="F11" s="167"/>
      <c r="G11" s="167"/>
      <c r="H11" s="167"/>
    </row>
    <row r="12" spans="1:10" s="9" customFormat="1" ht="30" customHeight="1" thickBot="1" x14ac:dyDescent="0.25">
      <c r="A12" s="168" t="s">
        <v>7</v>
      </c>
      <c r="B12" s="168"/>
      <c r="C12" s="168"/>
      <c r="D12" s="168"/>
      <c r="E12" s="169"/>
      <c r="F12" s="169"/>
      <c r="G12" s="169"/>
      <c r="H12" s="169"/>
    </row>
    <row r="13" spans="1:10" s="16" customFormat="1" ht="139.5" customHeight="1" thickBot="1" x14ac:dyDescent="0.25">
      <c r="A13" s="11" t="s">
        <v>8</v>
      </c>
      <c r="B13" s="12" t="s">
        <v>9</v>
      </c>
      <c r="C13" s="13" t="s">
        <v>10</v>
      </c>
      <c r="D13" s="14" t="s">
        <v>11</v>
      </c>
      <c r="E13" s="14" t="s">
        <v>10</v>
      </c>
      <c r="F13" s="15" t="s">
        <v>12</v>
      </c>
      <c r="G13" s="14" t="s">
        <v>10</v>
      </c>
      <c r="H13" s="15" t="s">
        <v>12</v>
      </c>
      <c r="J13" s="17"/>
    </row>
    <row r="14" spans="1:10" s="25" customFormat="1" x14ac:dyDescent="0.2">
      <c r="A14" s="18">
        <v>1</v>
      </c>
      <c r="B14" s="19">
        <v>2</v>
      </c>
      <c r="C14" s="19">
        <v>3</v>
      </c>
      <c r="D14" s="20"/>
      <c r="E14" s="21">
        <v>3</v>
      </c>
      <c r="F14" s="22">
        <v>4</v>
      </c>
      <c r="G14" s="23">
        <v>3</v>
      </c>
      <c r="H14" s="24">
        <v>4</v>
      </c>
      <c r="J14" s="26"/>
    </row>
    <row r="15" spans="1:10" s="25" customFormat="1" ht="49.5" customHeight="1" x14ac:dyDescent="0.2">
      <c r="A15" s="157" t="s">
        <v>13</v>
      </c>
      <c r="B15" s="158"/>
      <c r="C15" s="158"/>
      <c r="D15" s="158"/>
      <c r="E15" s="158"/>
      <c r="F15" s="158"/>
      <c r="G15" s="159"/>
      <c r="H15" s="160"/>
      <c r="J15" s="26"/>
    </row>
    <row r="16" spans="1:10" s="16" customFormat="1" ht="15" x14ac:dyDescent="0.2">
      <c r="A16" s="27" t="s">
        <v>14</v>
      </c>
      <c r="B16" s="28" t="s">
        <v>15</v>
      </c>
      <c r="C16" s="29">
        <f>F16*12</f>
        <v>0</v>
      </c>
      <c r="D16" s="30">
        <f>G16*I16</f>
        <v>74903.11</v>
      </c>
      <c r="E16" s="31">
        <f>H16*12</f>
        <v>32.04</v>
      </c>
      <c r="F16" s="32"/>
      <c r="G16" s="31">
        <f>H16*12</f>
        <v>32.04</v>
      </c>
      <c r="H16" s="32">
        <f>H21+H23</f>
        <v>2.67</v>
      </c>
      <c r="I16" s="16">
        <v>2337.8000000000002</v>
      </c>
      <c r="J16" s="17">
        <v>2.2400000000000002</v>
      </c>
    </row>
    <row r="17" spans="1:10" s="16" customFormat="1" ht="30" customHeight="1" x14ac:dyDescent="0.2">
      <c r="A17" s="33" t="s">
        <v>16</v>
      </c>
      <c r="B17" s="34" t="s">
        <v>17</v>
      </c>
      <c r="C17" s="29"/>
      <c r="D17" s="30"/>
      <c r="E17" s="31"/>
      <c r="F17" s="32"/>
      <c r="G17" s="31"/>
      <c r="H17" s="32"/>
      <c r="J17" s="17"/>
    </row>
    <row r="18" spans="1:10" s="16" customFormat="1" ht="15" x14ac:dyDescent="0.2">
      <c r="A18" s="33" t="s">
        <v>18</v>
      </c>
      <c r="B18" s="34" t="s">
        <v>17</v>
      </c>
      <c r="C18" s="29"/>
      <c r="D18" s="30"/>
      <c r="E18" s="31"/>
      <c r="F18" s="32"/>
      <c r="G18" s="31"/>
      <c r="H18" s="32"/>
      <c r="J18" s="17"/>
    </row>
    <row r="19" spans="1:10" s="16" customFormat="1" ht="15" x14ac:dyDescent="0.2">
      <c r="A19" s="33" t="s">
        <v>19</v>
      </c>
      <c r="B19" s="34" t="s">
        <v>20</v>
      </c>
      <c r="C19" s="29"/>
      <c r="D19" s="30"/>
      <c r="E19" s="31"/>
      <c r="F19" s="32"/>
      <c r="G19" s="31"/>
      <c r="H19" s="32"/>
      <c r="J19" s="17"/>
    </row>
    <row r="20" spans="1:10" s="16" customFormat="1" ht="15" x14ac:dyDescent="0.2">
      <c r="A20" s="33" t="s">
        <v>21</v>
      </c>
      <c r="B20" s="34" t="s">
        <v>17</v>
      </c>
      <c r="C20" s="29"/>
      <c r="D20" s="30"/>
      <c r="E20" s="31"/>
      <c r="F20" s="32"/>
      <c r="G20" s="31"/>
      <c r="H20" s="32"/>
      <c r="J20" s="17"/>
    </row>
    <row r="21" spans="1:10" s="16" customFormat="1" ht="15" x14ac:dyDescent="0.2">
      <c r="A21" s="129" t="s">
        <v>144</v>
      </c>
      <c r="B21" s="130"/>
      <c r="C21" s="131"/>
      <c r="D21" s="132"/>
      <c r="E21" s="131"/>
      <c r="F21" s="133"/>
      <c r="G21" s="131"/>
      <c r="H21" s="137">
        <v>2.56</v>
      </c>
      <c r="J21" s="17"/>
    </row>
    <row r="22" spans="1:10" s="16" customFormat="1" ht="15" x14ac:dyDescent="0.2">
      <c r="A22" s="33" t="s">
        <v>22</v>
      </c>
      <c r="B22" s="34" t="s">
        <v>17</v>
      </c>
      <c r="C22" s="29"/>
      <c r="D22" s="30"/>
      <c r="E22" s="31"/>
      <c r="F22" s="32"/>
      <c r="G22" s="31"/>
      <c r="H22" s="32"/>
      <c r="J22" s="17"/>
    </row>
    <row r="23" spans="1:10" s="16" customFormat="1" ht="15" x14ac:dyDescent="0.2">
      <c r="A23" s="129" t="s">
        <v>144</v>
      </c>
      <c r="B23" s="130"/>
      <c r="C23" s="131"/>
      <c r="D23" s="132"/>
      <c r="E23" s="131"/>
      <c r="F23" s="133"/>
      <c r="G23" s="131"/>
      <c r="H23" s="137">
        <v>0.11</v>
      </c>
      <c r="J23" s="17"/>
    </row>
    <row r="24" spans="1:10" s="16" customFormat="1" ht="30.75" customHeight="1" x14ac:dyDescent="0.2">
      <c r="A24" s="40" t="s">
        <v>24</v>
      </c>
      <c r="B24" s="28" t="s">
        <v>25</v>
      </c>
      <c r="C24" s="43">
        <f>F24*12</f>
        <v>0</v>
      </c>
      <c r="D24" s="44">
        <f>G24*I24</f>
        <v>79111.149999999994</v>
      </c>
      <c r="E24" s="31">
        <f>H24*12</f>
        <v>33.840000000000003</v>
      </c>
      <c r="F24" s="32"/>
      <c r="G24" s="31">
        <f>H24*12</f>
        <v>33.840000000000003</v>
      </c>
      <c r="H24" s="32">
        <v>2.82</v>
      </c>
      <c r="I24" s="16">
        <v>2337.8000000000002</v>
      </c>
      <c r="J24" s="17">
        <v>2.48</v>
      </c>
    </row>
    <row r="25" spans="1:10" s="16" customFormat="1" ht="15" x14ac:dyDescent="0.2">
      <c r="A25" s="135" t="s">
        <v>26</v>
      </c>
      <c r="B25" s="48" t="s">
        <v>25</v>
      </c>
      <c r="C25" s="43"/>
      <c r="D25" s="44"/>
      <c r="E25" s="31"/>
      <c r="F25" s="32"/>
      <c r="G25" s="31"/>
      <c r="H25" s="32"/>
      <c r="J25" s="17"/>
    </row>
    <row r="26" spans="1:10" s="16" customFormat="1" ht="15" x14ac:dyDescent="0.2">
      <c r="A26" s="135" t="s">
        <v>27</v>
      </c>
      <c r="B26" s="48" t="s">
        <v>25</v>
      </c>
      <c r="C26" s="43"/>
      <c r="D26" s="44"/>
      <c r="E26" s="31"/>
      <c r="F26" s="32"/>
      <c r="G26" s="31"/>
      <c r="H26" s="32"/>
      <c r="J26" s="17"/>
    </row>
    <row r="27" spans="1:10" s="16" customFormat="1" ht="15" x14ac:dyDescent="0.2">
      <c r="A27" s="136" t="s">
        <v>28</v>
      </c>
      <c r="B27" s="53" t="s">
        <v>29</v>
      </c>
      <c r="C27" s="43"/>
      <c r="D27" s="44"/>
      <c r="E27" s="31"/>
      <c r="F27" s="32"/>
      <c r="G27" s="31"/>
      <c r="H27" s="32"/>
      <c r="J27" s="17"/>
    </row>
    <row r="28" spans="1:10" s="16" customFormat="1" ht="15" x14ac:dyDescent="0.2">
      <c r="A28" s="135" t="s">
        <v>30</v>
      </c>
      <c r="B28" s="48" t="s">
        <v>25</v>
      </c>
      <c r="C28" s="43"/>
      <c r="D28" s="44"/>
      <c r="E28" s="31"/>
      <c r="F28" s="32"/>
      <c r="G28" s="31"/>
      <c r="H28" s="32"/>
      <c r="J28" s="17"/>
    </row>
    <row r="29" spans="1:10" s="16" customFormat="1" ht="25.5" x14ac:dyDescent="0.2">
      <c r="A29" s="135" t="s">
        <v>31</v>
      </c>
      <c r="B29" s="48" t="s">
        <v>32</v>
      </c>
      <c r="C29" s="43"/>
      <c r="D29" s="44"/>
      <c r="E29" s="31"/>
      <c r="F29" s="32"/>
      <c r="G29" s="31"/>
      <c r="H29" s="32"/>
      <c r="J29" s="17"/>
    </row>
    <row r="30" spans="1:10" s="16" customFormat="1" ht="15" x14ac:dyDescent="0.2">
      <c r="A30" s="135" t="s">
        <v>33</v>
      </c>
      <c r="B30" s="48" t="s">
        <v>25</v>
      </c>
      <c r="C30" s="43"/>
      <c r="D30" s="44"/>
      <c r="E30" s="31"/>
      <c r="F30" s="32"/>
      <c r="G30" s="31"/>
      <c r="H30" s="32"/>
      <c r="J30" s="17"/>
    </row>
    <row r="31" spans="1:10" s="16" customFormat="1" ht="25.5" x14ac:dyDescent="0.2">
      <c r="A31" s="135" t="s">
        <v>34</v>
      </c>
      <c r="B31" s="48" t="s">
        <v>35</v>
      </c>
      <c r="C31" s="43"/>
      <c r="D31" s="44"/>
      <c r="E31" s="31"/>
      <c r="F31" s="32"/>
      <c r="G31" s="31"/>
      <c r="H31" s="32"/>
      <c r="J31" s="17"/>
    </row>
    <row r="32" spans="1:10" s="42" customFormat="1" ht="18.75" customHeight="1" x14ac:dyDescent="0.2">
      <c r="A32" s="27" t="s">
        <v>36</v>
      </c>
      <c r="B32" s="35" t="s">
        <v>37</v>
      </c>
      <c r="C32" s="29">
        <f>F32*12</f>
        <v>0</v>
      </c>
      <c r="D32" s="30">
        <f t="shared" ref="D32:D43" si="0">G32*I32</f>
        <v>19076.45</v>
      </c>
      <c r="E32" s="31">
        <f>H32*12</f>
        <v>8.16</v>
      </c>
      <c r="F32" s="41"/>
      <c r="G32" s="31">
        <f t="shared" ref="G32:G43" si="1">H32*12</f>
        <v>8.16</v>
      </c>
      <c r="H32" s="32">
        <v>0.68</v>
      </c>
      <c r="I32" s="16">
        <v>2337.8000000000002</v>
      </c>
      <c r="J32" s="17">
        <v>0.6</v>
      </c>
    </row>
    <row r="33" spans="1:11" s="16" customFormat="1" ht="17.25" customHeight="1" x14ac:dyDescent="0.2">
      <c r="A33" s="40" t="s">
        <v>38</v>
      </c>
      <c r="B33" s="28" t="s">
        <v>39</v>
      </c>
      <c r="C33" s="29">
        <f>F33*12</f>
        <v>0</v>
      </c>
      <c r="D33" s="30">
        <f t="shared" si="0"/>
        <v>62278.99</v>
      </c>
      <c r="E33" s="31">
        <f>H33*12</f>
        <v>26.64</v>
      </c>
      <c r="F33" s="41"/>
      <c r="G33" s="31">
        <f t="shared" si="1"/>
        <v>26.64</v>
      </c>
      <c r="H33" s="32">
        <v>2.2200000000000002</v>
      </c>
      <c r="I33" s="16">
        <v>2337.8000000000002</v>
      </c>
      <c r="J33" s="17">
        <v>1.94</v>
      </c>
    </row>
    <row r="34" spans="1:11" s="25" customFormat="1" ht="30" x14ac:dyDescent="0.2">
      <c r="A34" s="40" t="s">
        <v>40</v>
      </c>
      <c r="B34" s="28" t="s">
        <v>15</v>
      </c>
      <c r="C34" s="43"/>
      <c r="D34" s="30">
        <v>1727.97</v>
      </c>
      <c r="E34" s="44"/>
      <c r="F34" s="41"/>
      <c r="G34" s="31">
        <f>D34/I34</f>
        <v>0.74</v>
      </c>
      <c r="H34" s="32">
        <f>G34/12</f>
        <v>0.06</v>
      </c>
      <c r="I34" s="16">
        <v>2337.8000000000002</v>
      </c>
      <c r="J34" s="17">
        <v>0.05</v>
      </c>
    </row>
    <row r="35" spans="1:11" s="25" customFormat="1" ht="30" customHeight="1" x14ac:dyDescent="0.2">
      <c r="A35" s="40" t="s">
        <v>41</v>
      </c>
      <c r="B35" s="28" t="s">
        <v>15</v>
      </c>
      <c r="C35" s="43"/>
      <c r="D35" s="30">
        <v>1727.97</v>
      </c>
      <c r="E35" s="44"/>
      <c r="F35" s="41"/>
      <c r="G35" s="31">
        <f>D35/I35</f>
        <v>0.74</v>
      </c>
      <c r="H35" s="32">
        <f>G35/12</f>
        <v>0.06</v>
      </c>
      <c r="I35" s="16">
        <v>2337.8000000000002</v>
      </c>
      <c r="J35" s="17">
        <v>0.05</v>
      </c>
    </row>
    <row r="36" spans="1:11" s="25" customFormat="1" ht="21" customHeight="1" x14ac:dyDescent="0.2">
      <c r="A36" s="40" t="s">
        <v>142</v>
      </c>
      <c r="B36" s="28" t="s">
        <v>15</v>
      </c>
      <c r="C36" s="43"/>
      <c r="D36" s="30">
        <v>11670.68</v>
      </c>
      <c r="E36" s="44"/>
      <c r="F36" s="41"/>
      <c r="G36" s="31">
        <f>D36/I36</f>
        <v>4.99</v>
      </c>
      <c r="H36" s="32">
        <f>G36/12</f>
        <v>0.42</v>
      </c>
      <c r="I36" s="16">
        <v>2337.8000000000002</v>
      </c>
      <c r="J36" s="17">
        <v>0.36</v>
      </c>
    </row>
    <row r="37" spans="1:11" s="25" customFormat="1" ht="30" hidden="1" x14ac:dyDescent="0.2">
      <c r="A37" s="40" t="s">
        <v>42</v>
      </c>
      <c r="B37" s="28" t="s">
        <v>32</v>
      </c>
      <c r="C37" s="43"/>
      <c r="D37" s="30">
        <f t="shared" si="0"/>
        <v>0</v>
      </c>
      <c r="E37" s="44"/>
      <c r="F37" s="41"/>
      <c r="G37" s="31">
        <f t="shared" si="1"/>
        <v>0</v>
      </c>
      <c r="H37" s="32">
        <v>0</v>
      </c>
      <c r="I37" s="16">
        <v>2337.8000000000002</v>
      </c>
      <c r="J37" s="17">
        <v>0</v>
      </c>
    </row>
    <row r="38" spans="1:11" s="25" customFormat="1" ht="30" hidden="1" x14ac:dyDescent="0.2">
      <c r="A38" s="40" t="s">
        <v>43</v>
      </c>
      <c r="B38" s="28" t="s">
        <v>32</v>
      </c>
      <c r="C38" s="43"/>
      <c r="D38" s="30">
        <f t="shared" si="0"/>
        <v>0</v>
      </c>
      <c r="E38" s="44"/>
      <c r="F38" s="41"/>
      <c r="G38" s="31">
        <f t="shared" si="1"/>
        <v>0</v>
      </c>
      <c r="H38" s="32">
        <v>0</v>
      </c>
      <c r="I38" s="16">
        <v>2337.8000000000002</v>
      </c>
      <c r="J38" s="17">
        <v>0</v>
      </c>
    </row>
    <row r="39" spans="1:11" s="25" customFormat="1" ht="30" x14ac:dyDescent="0.2">
      <c r="A39" s="40" t="s">
        <v>141</v>
      </c>
      <c r="B39" s="28" t="s">
        <v>32</v>
      </c>
      <c r="C39" s="43"/>
      <c r="D39" s="30">
        <f>15383.53*I39/K39</f>
        <v>14383.15</v>
      </c>
      <c r="E39" s="44"/>
      <c r="F39" s="41"/>
      <c r="G39" s="31">
        <f>D39/I39</f>
        <v>6.15</v>
      </c>
      <c r="H39" s="32">
        <f>G39/12</f>
        <v>0.51</v>
      </c>
      <c r="I39" s="16">
        <v>2337.8000000000002</v>
      </c>
      <c r="J39" s="17">
        <v>0</v>
      </c>
      <c r="K39" s="25">
        <v>2500.4</v>
      </c>
    </row>
    <row r="40" spans="1:11" s="25" customFormat="1" ht="30" x14ac:dyDescent="0.2">
      <c r="A40" s="40" t="s">
        <v>44</v>
      </c>
      <c r="B40" s="28"/>
      <c r="C40" s="43">
        <f>F40*12</f>
        <v>0</v>
      </c>
      <c r="D40" s="30">
        <f t="shared" si="0"/>
        <v>5330.18</v>
      </c>
      <c r="E40" s="44">
        <f>H40*12</f>
        <v>2.2799999999999998</v>
      </c>
      <c r="F40" s="41"/>
      <c r="G40" s="31">
        <f t="shared" si="1"/>
        <v>2.2799999999999998</v>
      </c>
      <c r="H40" s="32">
        <v>0.19</v>
      </c>
      <c r="I40" s="16">
        <v>2337.8000000000002</v>
      </c>
      <c r="J40" s="17">
        <v>0.14000000000000001</v>
      </c>
    </row>
    <row r="41" spans="1:11" s="16" customFormat="1" ht="15" x14ac:dyDescent="0.2">
      <c r="A41" s="40" t="s">
        <v>45</v>
      </c>
      <c r="B41" s="28" t="s">
        <v>46</v>
      </c>
      <c r="C41" s="43">
        <f>F41*12</f>
        <v>0</v>
      </c>
      <c r="D41" s="30">
        <f t="shared" si="0"/>
        <v>1122.1400000000001</v>
      </c>
      <c r="E41" s="44">
        <f>H41*12</f>
        <v>0.48</v>
      </c>
      <c r="F41" s="41"/>
      <c r="G41" s="31">
        <f t="shared" si="1"/>
        <v>0.48</v>
      </c>
      <c r="H41" s="32">
        <v>0.04</v>
      </c>
      <c r="I41" s="16">
        <v>2337.8000000000002</v>
      </c>
      <c r="J41" s="17">
        <v>0.03</v>
      </c>
    </row>
    <row r="42" spans="1:11" s="16" customFormat="1" ht="21" customHeight="1" x14ac:dyDescent="0.2">
      <c r="A42" s="40" t="s">
        <v>47</v>
      </c>
      <c r="B42" s="45" t="s">
        <v>48</v>
      </c>
      <c r="C42" s="46">
        <f>F42*12</f>
        <v>0</v>
      </c>
      <c r="D42" s="30">
        <f t="shared" si="0"/>
        <v>841.61</v>
      </c>
      <c r="E42" s="44">
        <f t="shared" ref="E42:E43" si="2">H42*12</f>
        <v>0.36</v>
      </c>
      <c r="F42" s="41"/>
      <c r="G42" s="31">
        <f t="shared" si="1"/>
        <v>0.36</v>
      </c>
      <c r="H42" s="32">
        <v>0.03</v>
      </c>
      <c r="I42" s="16">
        <v>2337.8000000000002</v>
      </c>
      <c r="J42" s="17">
        <v>0.02</v>
      </c>
    </row>
    <row r="43" spans="1:11" s="42" customFormat="1" ht="30" x14ac:dyDescent="0.2">
      <c r="A43" s="40" t="s">
        <v>49</v>
      </c>
      <c r="B43" s="28" t="s">
        <v>50</v>
      </c>
      <c r="C43" s="43">
        <f>F43*12</f>
        <v>0</v>
      </c>
      <c r="D43" s="30">
        <f t="shared" si="0"/>
        <v>1122.1400000000001</v>
      </c>
      <c r="E43" s="44">
        <f t="shared" si="2"/>
        <v>0.48</v>
      </c>
      <c r="F43" s="41"/>
      <c r="G43" s="31">
        <f t="shared" si="1"/>
        <v>0.48</v>
      </c>
      <c r="H43" s="32">
        <v>0.04</v>
      </c>
      <c r="I43" s="16">
        <v>2337.8000000000002</v>
      </c>
      <c r="J43" s="17">
        <v>0.03</v>
      </c>
    </row>
    <row r="44" spans="1:11" s="42" customFormat="1" ht="15" x14ac:dyDescent="0.2">
      <c r="A44" s="40" t="s">
        <v>51</v>
      </c>
      <c r="B44" s="28"/>
      <c r="C44" s="29"/>
      <c r="D44" s="31">
        <f>D46+D47+D48+D49+D50+D51+D52+D53+D54+D55</f>
        <v>13017.51</v>
      </c>
      <c r="E44" s="31"/>
      <c r="F44" s="41"/>
      <c r="G44" s="31">
        <f>D44/I44</f>
        <v>5.57</v>
      </c>
      <c r="H44" s="32">
        <f>G44/12</f>
        <v>0.46</v>
      </c>
      <c r="I44" s="16">
        <v>2337.8000000000002</v>
      </c>
      <c r="J44" s="17">
        <v>0.74</v>
      </c>
    </row>
    <row r="45" spans="1:11" s="25" customFormat="1" ht="15" hidden="1" x14ac:dyDescent="0.2">
      <c r="A45" s="47"/>
      <c r="B45" s="48"/>
      <c r="C45" s="49"/>
      <c r="D45" s="50"/>
      <c r="E45" s="51"/>
      <c r="F45" s="52"/>
      <c r="G45" s="51"/>
      <c r="H45" s="52"/>
      <c r="I45" s="16">
        <v>2337.8000000000002</v>
      </c>
      <c r="J45" s="17"/>
    </row>
    <row r="46" spans="1:11" s="25" customFormat="1" ht="15" x14ac:dyDescent="0.2">
      <c r="A46" s="47" t="s">
        <v>52</v>
      </c>
      <c r="B46" s="48" t="s">
        <v>53</v>
      </c>
      <c r="C46" s="49"/>
      <c r="D46" s="50">
        <v>196.5</v>
      </c>
      <c r="E46" s="51"/>
      <c r="F46" s="52"/>
      <c r="G46" s="51"/>
      <c r="H46" s="52"/>
      <c r="I46" s="16">
        <v>2337.8000000000002</v>
      </c>
      <c r="J46" s="17">
        <v>0.01</v>
      </c>
    </row>
    <row r="47" spans="1:11" s="25" customFormat="1" ht="15" x14ac:dyDescent="0.2">
      <c r="A47" s="47" t="s">
        <v>54</v>
      </c>
      <c r="B47" s="48" t="s">
        <v>55</v>
      </c>
      <c r="C47" s="49">
        <f>F47*12</f>
        <v>0</v>
      </c>
      <c r="D47" s="50">
        <v>415.82</v>
      </c>
      <c r="E47" s="51">
        <f>H47*12</f>
        <v>0</v>
      </c>
      <c r="F47" s="52"/>
      <c r="G47" s="51"/>
      <c r="H47" s="52"/>
      <c r="I47" s="16">
        <v>2337.8000000000002</v>
      </c>
      <c r="J47" s="17">
        <v>0.01</v>
      </c>
    </row>
    <row r="48" spans="1:11" s="25" customFormat="1" ht="15" x14ac:dyDescent="0.2">
      <c r="A48" s="47" t="s">
        <v>56</v>
      </c>
      <c r="B48" s="53" t="s">
        <v>53</v>
      </c>
      <c r="C48" s="49"/>
      <c r="D48" s="50">
        <v>740.94</v>
      </c>
      <c r="E48" s="51"/>
      <c r="F48" s="52"/>
      <c r="G48" s="51"/>
      <c r="H48" s="52"/>
      <c r="I48" s="16">
        <v>2337.8000000000002</v>
      </c>
      <c r="J48" s="17"/>
    </row>
    <row r="49" spans="1:11" s="25" customFormat="1" ht="15" x14ac:dyDescent="0.2">
      <c r="A49" s="47" t="s">
        <v>57</v>
      </c>
      <c r="B49" s="48" t="s">
        <v>53</v>
      </c>
      <c r="C49" s="49">
        <f>F49*12</f>
        <v>0</v>
      </c>
      <c r="D49" s="50">
        <v>792.41</v>
      </c>
      <c r="E49" s="51">
        <f>H49*12</f>
        <v>0</v>
      </c>
      <c r="F49" s="52"/>
      <c r="G49" s="51"/>
      <c r="H49" s="52"/>
      <c r="I49" s="16">
        <v>2337.8000000000002</v>
      </c>
      <c r="J49" s="17">
        <v>0.02</v>
      </c>
    </row>
    <row r="50" spans="1:11" s="25" customFormat="1" ht="15" x14ac:dyDescent="0.2">
      <c r="A50" s="47" t="s">
        <v>58</v>
      </c>
      <c r="B50" s="48" t="s">
        <v>53</v>
      </c>
      <c r="C50" s="49">
        <f>F50*12</f>
        <v>0</v>
      </c>
      <c r="D50" s="50">
        <v>3532.78</v>
      </c>
      <c r="E50" s="51">
        <f>H50*12</f>
        <v>0</v>
      </c>
      <c r="F50" s="52"/>
      <c r="G50" s="51"/>
      <c r="H50" s="52"/>
      <c r="I50" s="16">
        <v>2337.8000000000002</v>
      </c>
      <c r="J50" s="17">
        <v>0.11</v>
      </c>
    </row>
    <row r="51" spans="1:11" s="25" customFormat="1" ht="15" x14ac:dyDescent="0.2">
      <c r="A51" s="47" t="s">
        <v>59</v>
      </c>
      <c r="B51" s="48" t="s">
        <v>53</v>
      </c>
      <c r="C51" s="49">
        <f>F51*12</f>
        <v>0</v>
      </c>
      <c r="D51" s="50">
        <v>831.63</v>
      </c>
      <c r="E51" s="51">
        <f>H51*12</f>
        <v>0</v>
      </c>
      <c r="F51" s="52"/>
      <c r="G51" s="51"/>
      <c r="H51" s="52"/>
      <c r="I51" s="16">
        <v>2337.8000000000002</v>
      </c>
      <c r="J51" s="17">
        <v>0.02</v>
      </c>
    </row>
    <row r="52" spans="1:11" s="25" customFormat="1" ht="15" x14ac:dyDescent="0.2">
      <c r="A52" s="47" t="s">
        <v>60</v>
      </c>
      <c r="B52" s="48" t="s">
        <v>53</v>
      </c>
      <c r="C52" s="49"/>
      <c r="D52" s="50">
        <v>396.19</v>
      </c>
      <c r="E52" s="51"/>
      <c r="F52" s="52"/>
      <c r="G52" s="51"/>
      <c r="H52" s="52"/>
      <c r="I52" s="16">
        <v>2337.8000000000002</v>
      </c>
      <c r="J52" s="17">
        <v>0.01</v>
      </c>
    </row>
    <row r="53" spans="1:11" s="25" customFormat="1" ht="15" x14ac:dyDescent="0.2">
      <c r="A53" s="47" t="s">
        <v>61</v>
      </c>
      <c r="B53" s="48" t="s">
        <v>55</v>
      </c>
      <c r="C53" s="49"/>
      <c r="D53" s="50">
        <v>1584.82</v>
      </c>
      <c r="E53" s="51"/>
      <c r="F53" s="52"/>
      <c r="G53" s="51"/>
      <c r="H53" s="52"/>
      <c r="I53" s="16">
        <v>2337.8000000000002</v>
      </c>
      <c r="J53" s="17">
        <v>0.05</v>
      </c>
    </row>
    <row r="54" spans="1:11" s="25" customFormat="1" ht="25.5" x14ac:dyDescent="0.2">
      <c r="A54" s="47" t="s">
        <v>62</v>
      </c>
      <c r="B54" s="48" t="s">
        <v>53</v>
      </c>
      <c r="C54" s="49">
        <f>F54*12</f>
        <v>0</v>
      </c>
      <c r="D54" s="50">
        <v>1736.37</v>
      </c>
      <c r="E54" s="51">
        <f>H54*12</f>
        <v>0</v>
      </c>
      <c r="F54" s="52"/>
      <c r="G54" s="51"/>
      <c r="H54" s="52"/>
      <c r="I54" s="16">
        <v>2337.8000000000002</v>
      </c>
      <c r="J54" s="17">
        <v>0.05</v>
      </c>
    </row>
    <row r="55" spans="1:11" s="25" customFormat="1" ht="15" x14ac:dyDescent="0.2">
      <c r="A55" s="47" t="s">
        <v>63</v>
      </c>
      <c r="B55" s="48" t="s">
        <v>53</v>
      </c>
      <c r="C55" s="49"/>
      <c r="D55" s="50">
        <v>2790.05</v>
      </c>
      <c r="E55" s="51"/>
      <c r="F55" s="52"/>
      <c r="G55" s="51"/>
      <c r="H55" s="52"/>
      <c r="I55" s="16">
        <v>2337.8000000000002</v>
      </c>
      <c r="J55" s="17">
        <v>0.01</v>
      </c>
    </row>
    <row r="56" spans="1:11" s="25" customFormat="1" ht="15" hidden="1" x14ac:dyDescent="0.2">
      <c r="A56" s="47"/>
      <c r="B56" s="48"/>
      <c r="C56" s="54"/>
      <c r="D56" s="50"/>
      <c r="E56" s="55"/>
      <c r="F56" s="52"/>
      <c r="G56" s="51"/>
      <c r="H56" s="52"/>
      <c r="I56" s="16">
        <v>2337.8000000000002</v>
      </c>
      <c r="J56" s="17"/>
    </row>
    <row r="57" spans="1:11" s="25" customFormat="1" ht="15" hidden="1" x14ac:dyDescent="0.2">
      <c r="A57" s="47"/>
      <c r="B57" s="48"/>
      <c r="C57" s="49"/>
      <c r="D57" s="50"/>
      <c r="E57" s="51"/>
      <c r="F57" s="52"/>
      <c r="G57" s="51"/>
      <c r="H57" s="52"/>
      <c r="I57" s="16">
        <v>2337.8000000000002</v>
      </c>
      <c r="J57" s="17"/>
    </row>
    <row r="58" spans="1:11" s="42" customFormat="1" ht="30" x14ac:dyDescent="0.2">
      <c r="A58" s="27" t="s">
        <v>64</v>
      </c>
      <c r="B58" s="35"/>
      <c r="C58" s="29"/>
      <c r="D58" s="31">
        <f>D59+D60+D61+D62+D63+D64</f>
        <v>13168.33</v>
      </c>
      <c r="E58" s="31"/>
      <c r="F58" s="32"/>
      <c r="G58" s="31">
        <f>D58/I58</f>
        <v>5.63</v>
      </c>
      <c r="H58" s="32">
        <f>G58/12</f>
        <v>0.47</v>
      </c>
      <c r="I58" s="16">
        <v>2337.8000000000002</v>
      </c>
      <c r="J58" s="17">
        <v>1.03</v>
      </c>
    </row>
    <row r="59" spans="1:11" s="25" customFormat="1" ht="15" x14ac:dyDescent="0.2">
      <c r="A59" s="47" t="s">
        <v>65</v>
      </c>
      <c r="B59" s="48" t="s">
        <v>66</v>
      </c>
      <c r="C59" s="49"/>
      <c r="D59" s="155">
        <f>2377.23*I59/K59</f>
        <v>2222.64</v>
      </c>
      <c r="E59" s="51"/>
      <c r="F59" s="52"/>
      <c r="G59" s="51"/>
      <c r="H59" s="52"/>
      <c r="I59" s="127">
        <v>2337.8000000000002</v>
      </c>
      <c r="J59" s="17">
        <v>7.0000000000000007E-2</v>
      </c>
      <c r="K59" s="25">
        <v>2500.4</v>
      </c>
    </row>
    <row r="60" spans="1:11" s="25" customFormat="1" ht="25.5" x14ac:dyDescent="0.2">
      <c r="A60" s="47" t="s">
        <v>67</v>
      </c>
      <c r="B60" s="48" t="s">
        <v>68</v>
      </c>
      <c r="C60" s="49"/>
      <c r="D60" s="155">
        <v>1481.76</v>
      </c>
      <c r="E60" s="51"/>
      <c r="F60" s="52"/>
      <c r="G60" s="51"/>
      <c r="H60" s="52"/>
      <c r="I60" s="127">
        <v>2500.4</v>
      </c>
      <c r="J60" s="17">
        <v>0.05</v>
      </c>
    </row>
    <row r="61" spans="1:11" s="25" customFormat="1" ht="15" x14ac:dyDescent="0.2">
      <c r="A61" s="47" t="s">
        <v>69</v>
      </c>
      <c r="B61" s="48" t="s">
        <v>70</v>
      </c>
      <c r="C61" s="49"/>
      <c r="D61" s="155">
        <v>1555.05</v>
      </c>
      <c r="E61" s="51"/>
      <c r="F61" s="52"/>
      <c r="G61" s="51"/>
      <c r="H61" s="52"/>
      <c r="I61" s="127">
        <v>2500.4</v>
      </c>
      <c r="J61" s="17">
        <v>0.05</v>
      </c>
    </row>
    <row r="62" spans="1:11" s="25" customFormat="1" ht="25.5" x14ac:dyDescent="0.2">
      <c r="A62" s="47" t="s">
        <v>71</v>
      </c>
      <c r="B62" s="48" t="s">
        <v>72</v>
      </c>
      <c r="C62" s="49"/>
      <c r="D62" s="155">
        <v>1584.8</v>
      </c>
      <c r="E62" s="51"/>
      <c r="F62" s="52"/>
      <c r="G62" s="51"/>
      <c r="H62" s="52"/>
      <c r="I62" s="127">
        <v>2337.8000000000002</v>
      </c>
      <c r="J62" s="17">
        <v>0.05</v>
      </c>
    </row>
    <row r="63" spans="1:11" s="25" customFormat="1" ht="15" x14ac:dyDescent="0.2">
      <c r="A63" s="66" t="s">
        <v>148</v>
      </c>
      <c r="B63" s="67" t="s">
        <v>53</v>
      </c>
      <c r="C63" s="68"/>
      <c r="D63" s="64">
        <v>1053.99</v>
      </c>
      <c r="E63" s="51"/>
      <c r="F63" s="52"/>
      <c r="G63" s="51"/>
      <c r="H63" s="52"/>
      <c r="I63" s="127">
        <v>2337.8000000000002</v>
      </c>
      <c r="J63" s="17">
        <v>0.03</v>
      </c>
      <c r="K63" s="25">
        <v>2500.4</v>
      </c>
    </row>
    <row r="64" spans="1:11" s="25" customFormat="1" ht="15" x14ac:dyDescent="0.2">
      <c r="A64" s="47" t="s">
        <v>75</v>
      </c>
      <c r="B64" s="48" t="s">
        <v>15</v>
      </c>
      <c r="C64" s="54"/>
      <c r="D64" s="149">
        <v>5270.09</v>
      </c>
      <c r="E64" s="55"/>
      <c r="F64" s="52"/>
      <c r="G64" s="51"/>
      <c r="H64" s="52"/>
      <c r="I64" s="127">
        <v>2500.4</v>
      </c>
      <c r="J64" s="17">
        <v>0.17</v>
      </c>
    </row>
    <row r="65" spans="1:11" s="25" customFormat="1" ht="30" x14ac:dyDescent="0.2">
      <c r="A65" s="40" t="s">
        <v>77</v>
      </c>
      <c r="B65" s="48"/>
      <c r="C65" s="49"/>
      <c r="D65" s="31">
        <f>D66+D67+D68</f>
        <v>1424.09</v>
      </c>
      <c r="E65" s="51"/>
      <c r="F65" s="52"/>
      <c r="G65" s="31">
        <f>D65/I65</f>
        <v>0.61</v>
      </c>
      <c r="H65" s="32">
        <f>G65/12</f>
        <v>0.05</v>
      </c>
      <c r="I65" s="16">
        <v>2337.8000000000002</v>
      </c>
      <c r="J65" s="17">
        <v>0.09</v>
      </c>
    </row>
    <row r="66" spans="1:11" s="25" customFormat="1" ht="25.5" hidden="1" x14ac:dyDescent="0.2">
      <c r="A66" s="47" t="s">
        <v>78</v>
      </c>
      <c r="B66" s="53" t="s">
        <v>32</v>
      </c>
      <c r="C66" s="49"/>
      <c r="D66" s="50"/>
      <c r="E66" s="51"/>
      <c r="F66" s="52"/>
      <c r="G66" s="51"/>
      <c r="H66" s="52"/>
      <c r="I66" s="16">
        <v>2500.4</v>
      </c>
      <c r="J66" s="17">
        <v>0.03</v>
      </c>
    </row>
    <row r="67" spans="1:11" s="25" customFormat="1" ht="15" x14ac:dyDescent="0.2">
      <c r="A67" s="66" t="s">
        <v>149</v>
      </c>
      <c r="B67" s="67"/>
      <c r="C67" s="68"/>
      <c r="D67" s="151">
        <f>1523.14*I67/K67</f>
        <v>1424.09</v>
      </c>
      <c r="E67" s="51"/>
      <c r="F67" s="52"/>
      <c r="G67" s="51"/>
      <c r="H67" s="52"/>
      <c r="I67" s="16">
        <v>2337.8000000000002</v>
      </c>
      <c r="J67" s="17">
        <v>0.05</v>
      </c>
      <c r="K67" s="25">
        <v>2500.4</v>
      </c>
    </row>
    <row r="68" spans="1:11" s="25" customFormat="1" ht="15" hidden="1" x14ac:dyDescent="0.2">
      <c r="A68" s="47" t="s">
        <v>79</v>
      </c>
      <c r="B68" s="48" t="s">
        <v>15</v>
      </c>
      <c r="C68" s="49"/>
      <c r="D68" s="50">
        <f>G68*I68</f>
        <v>0</v>
      </c>
      <c r="E68" s="51"/>
      <c r="F68" s="52"/>
      <c r="G68" s="51">
        <f>H68*12</f>
        <v>0</v>
      </c>
      <c r="H68" s="52">
        <v>0</v>
      </c>
      <c r="I68" s="16">
        <v>2337.8000000000002</v>
      </c>
      <c r="J68" s="17">
        <v>0</v>
      </c>
    </row>
    <row r="69" spans="1:11" s="25" customFormat="1" ht="15" x14ac:dyDescent="0.2">
      <c r="A69" s="40" t="s">
        <v>80</v>
      </c>
      <c r="B69" s="48"/>
      <c r="C69" s="49"/>
      <c r="D69" s="31">
        <f>D71+D72</f>
        <v>6480.84</v>
      </c>
      <c r="E69" s="51"/>
      <c r="F69" s="52"/>
      <c r="G69" s="31">
        <f>D69/I69</f>
        <v>2.77</v>
      </c>
      <c r="H69" s="32">
        <f>G69/12</f>
        <v>0.23</v>
      </c>
      <c r="I69" s="16">
        <v>2337.8000000000002</v>
      </c>
      <c r="J69" s="17">
        <v>0.32</v>
      </c>
    </row>
    <row r="70" spans="1:11" s="25" customFormat="1" ht="15" hidden="1" x14ac:dyDescent="0.2">
      <c r="A70" s="47" t="s">
        <v>81</v>
      </c>
      <c r="B70" s="48" t="s">
        <v>15</v>
      </c>
      <c r="C70" s="49"/>
      <c r="D70" s="50">
        <f t="shared" ref="D70:D77" si="3">G70*I70</f>
        <v>0</v>
      </c>
      <c r="E70" s="51"/>
      <c r="F70" s="52"/>
      <c r="G70" s="51">
        <f t="shared" ref="G70:G77" si="4">H70*12</f>
        <v>0</v>
      </c>
      <c r="H70" s="52">
        <v>0</v>
      </c>
      <c r="I70" s="16">
        <v>2337.8000000000002</v>
      </c>
      <c r="J70" s="17">
        <v>0</v>
      </c>
    </row>
    <row r="71" spans="1:11" s="25" customFormat="1" ht="15" x14ac:dyDescent="0.2">
      <c r="A71" s="47" t="s">
        <v>82</v>
      </c>
      <c r="B71" s="48" t="s">
        <v>53</v>
      </c>
      <c r="C71" s="49"/>
      <c r="D71" s="50">
        <v>5706.39</v>
      </c>
      <c r="E71" s="51"/>
      <c r="F71" s="52"/>
      <c r="G71" s="51"/>
      <c r="H71" s="52"/>
      <c r="I71" s="16">
        <v>2337.8000000000002</v>
      </c>
      <c r="J71" s="17">
        <v>0.18</v>
      </c>
    </row>
    <row r="72" spans="1:11" s="25" customFormat="1" ht="15" x14ac:dyDescent="0.2">
      <c r="A72" s="47" t="s">
        <v>83</v>
      </c>
      <c r="B72" s="48" t="s">
        <v>53</v>
      </c>
      <c r="C72" s="49"/>
      <c r="D72" s="50">
        <v>774.45</v>
      </c>
      <c r="E72" s="51"/>
      <c r="F72" s="52"/>
      <c r="G72" s="51"/>
      <c r="H72" s="52"/>
      <c r="I72" s="16">
        <v>2500.4</v>
      </c>
      <c r="J72" s="17">
        <v>0.02</v>
      </c>
    </row>
    <row r="73" spans="1:11" s="25" customFormat="1" ht="27.75" hidden="1" customHeight="1" x14ac:dyDescent="0.2">
      <c r="A73" s="47"/>
      <c r="B73" s="48"/>
      <c r="C73" s="49"/>
      <c r="D73" s="50"/>
      <c r="E73" s="51"/>
      <c r="F73" s="52"/>
      <c r="G73" s="51"/>
      <c r="H73" s="52" t="e">
        <f t="shared" ref="H73:H77" si="5">D73/I73/12</f>
        <v>#DIV/0!</v>
      </c>
      <c r="I73" s="16"/>
      <c r="J73" s="17"/>
    </row>
    <row r="74" spans="1:11" s="25" customFormat="1" ht="25.5" hidden="1" x14ac:dyDescent="0.2">
      <c r="A74" s="47" t="s">
        <v>84</v>
      </c>
      <c r="B74" s="48" t="s">
        <v>32</v>
      </c>
      <c r="C74" s="49"/>
      <c r="D74" s="50">
        <f t="shared" ca="1" si="3"/>
        <v>0</v>
      </c>
      <c r="E74" s="51"/>
      <c r="F74" s="52"/>
      <c r="G74" s="51">
        <f t="shared" ca="1" si="4"/>
        <v>0</v>
      </c>
      <c r="H74" s="52">
        <f t="shared" ca="1" si="5"/>
        <v>0.2</v>
      </c>
      <c r="I74" s="16">
        <v>2337.8000000000002</v>
      </c>
      <c r="J74" s="17">
        <v>0</v>
      </c>
    </row>
    <row r="75" spans="1:11" s="25" customFormat="1" ht="25.5" hidden="1" x14ac:dyDescent="0.2">
      <c r="A75" s="47" t="s">
        <v>85</v>
      </c>
      <c r="B75" s="48" t="s">
        <v>32</v>
      </c>
      <c r="C75" s="49"/>
      <c r="D75" s="50">
        <f t="shared" ca="1" si="3"/>
        <v>0</v>
      </c>
      <c r="E75" s="51"/>
      <c r="F75" s="52"/>
      <c r="G75" s="51">
        <f t="shared" ca="1" si="4"/>
        <v>0</v>
      </c>
      <c r="H75" s="52">
        <f t="shared" ca="1" si="5"/>
        <v>0.2</v>
      </c>
      <c r="I75" s="16">
        <v>2337.8000000000002</v>
      </c>
      <c r="J75" s="17">
        <v>0</v>
      </c>
    </row>
    <row r="76" spans="1:11" s="25" customFormat="1" ht="25.5" hidden="1" x14ac:dyDescent="0.2">
      <c r="A76" s="47" t="s">
        <v>86</v>
      </c>
      <c r="B76" s="48" t="s">
        <v>32</v>
      </c>
      <c r="C76" s="49"/>
      <c r="D76" s="50">
        <f t="shared" ca="1" si="3"/>
        <v>0</v>
      </c>
      <c r="E76" s="51"/>
      <c r="F76" s="52"/>
      <c r="G76" s="51">
        <f t="shared" ca="1" si="4"/>
        <v>0</v>
      </c>
      <c r="H76" s="52">
        <f t="shared" ca="1" si="5"/>
        <v>0.2</v>
      </c>
      <c r="I76" s="16">
        <v>2337.8000000000002</v>
      </c>
      <c r="J76" s="17">
        <v>0</v>
      </c>
    </row>
    <row r="77" spans="1:11" s="25" customFormat="1" ht="25.5" hidden="1" x14ac:dyDescent="0.2">
      <c r="A77" s="47" t="s">
        <v>87</v>
      </c>
      <c r="B77" s="48" t="s">
        <v>32</v>
      </c>
      <c r="C77" s="49"/>
      <c r="D77" s="50">
        <f t="shared" ca="1" si="3"/>
        <v>0</v>
      </c>
      <c r="E77" s="51"/>
      <c r="F77" s="52"/>
      <c r="G77" s="51">
        <f t="shared" ca="1" si="4"/>
        <v>0</v>
      </c>
      <c r="H77" s="52">
        <f t="shared" ca="1" si="5"/>
        <v>0.2</v>
      </c>
      <c r="I77" s="16">
        <v>2337.8000000000002</v>
      </c>
      <c r="J77" s="17">
        <v>0</v>
      </c>
    </row>
    <row r="78" spans="1:11" s="25" customFormat="1" ht="15" x14ac:dyDescent="0.2">
      <c r="A78" s="40" t="s">
        <v>90</v>
      </c>
      <c r="B78" s="48"/>
      <c r="C78" s="49"/>
      <c r="D78" s="31">
        <v>0</v>
      </c>
      <c r="E78" s="51"/>
      <c r="F78" s="52"/>
      <c r="G78" s="31">
        <f>D78/I78</f>
        <v>0</v>
      </c>
      <c r="H78" s="32">
        <v>0</v>
      </c>
      <c r="I78" s="16">
        <v>2337.8000000000002</v>
      </c>
      <c r="J78" s="17">
        <v>0.14000000000000001</v>
      </c>
    </row>
    <row r="79" spans="1:11" s="25" customFormat="1" ht="15" hidden="1" x14ac:dyDescent="0.2">
      <c r="A79" s="47" t="s">
        <v>92</v>
      </c>
      <c r="B79" s="48" t="s">
        <v>53</v>
      </c>
      <c r="C79" s="49"/>
      <c r="D79" s="50"/>
      <c r="E79" s="51"/>
      <c r="F79" s="52"/>
      <c r="G79" s="51"/>
      <c r="H79" s="52"/>
      <c r="I79" s="16">
        <v>2337.8000000000002</v>
      </c>
      <c r="J79" s="17">
        <v>0.02</v>
      </c>
    </row>
    <row r="80" spans="1:11" s="16" customFormat="1" ht="15" x14ac:dyDescent="0.2">
      <c r="A80" s="40" t="s">
        <v>93</v>
      </c>
      <c r="B80" s="28"/>
      <c r="C80" s="29"/>
      <c r="D80" s="31">
        <v>0</v>
      </c>
      <c r="E80" s="31"/>
      <c r="F80" s="41"/>
      <c r="G80" s="31">
        <f>D80/I80</f>
        <v>0</v>
      </c>
      <c r="H80" s="32">
        <v>0</v>
      </c>
      <c r="I80" s="16">
        <v>2337.8000000000002</v>
      </c>
      <c r="J80" s="17">
        <v>0.04</v>
      </c>
    </row>
    <row r="81" spans="1:10" s="16" customFormat="1" ht="15" x14ac:dyDescent="0.2">
      <c r="A81" s="40" t="s">
        <v>96</v>
      </c>
      <c r="B81" s="28"/>
      <c r="C81" s="29"/>
      <c r="D81" s="31">
        <f>D82+D83</f>
        <v>19430.61</v>
      </c>
      <c r="E81" s="31"/>
      <c r="F81" s="41"/>
      <c r="G81" s="31">
        <f>D81/I81</f>
        <v>8.31</v>
      </c>
      <c r="H81" s="32">
        <f>G81/12</f>
        <v>0.69</v>
      </c>
      <c r="I81" s="16">
        <v>2337.8000000000002</v>
      </c>
      <c r="J81" s="17">
        <v>0.61</v>
      </c>
    </row>
    <row r="82" spans="1:10" s="25" customFormat="1" ht="15" x14ac:dyDescent="0.2">
      <c r="A82" s="47" t="s">
        <v>97</v>
      </c>
      <c r="B82" s="48" t="s">
        <v>66</v>
      </c>
      <c r="C82" s="49"/>
      <c r="D82" s="50">
        <v>15702.99</v>
      </c>
      <c r="E82" s="51"/>
      <c r="F82" s="52"/>
      <c r="G82" s="51"/>
      <c r="H82" s="52"/>
      <c r="I82" s="16">
        <v>2337.8000000000002</v>
      </c>
      <c r="J82" s="17">
        <v>0.49</v>
      </c>
    </row>
    <row r="83" spans="1:10" s="25" customFormat="1" ht="15.75" thickBot="1" x14ac:dyDescent="0.25">
      <c r="A83" s="47" t="s">
        <v>98</v>
      </c>
      <c r="B83" s="48" t="s">
        <v>66</v>
      </c>
      <c r="C83" s="49"/>
      <c r="D83" s="50">
        <v>3727.62</v>
      </c>
      <c r="E83" s="51"/>
      <c r="F83" s="52"/>
      <c r="G83" s="51"/>
      <c r="H83" s="52"/>
      <c r="I83" s="16">
        <v>2337.8000000000002</v>
      </c>
      <c r="J83" s="17">
        <v>0.12</v>
      </c>
    </row>
    <row r="84" spans="1:10" s="25" customFormat="1" ht="25.5" hidden="1" customHeight="1" x14ac:dyDescent="0.2">
      <c r="A84" s="138" t="s">
        <v>99</v>
      </c>
      <c r="B84" s="139" t="s">
        <v>53</v>
      </c>
      <c r="C84" s="140"/>
      <c r="D84" s="141"/>
      <c r="E84" s="142"/>
      <c r="F84" s="143"/>
      <c r="G84" s="142"/>
      <c r="H84" s="143">
        <v>0</v>
      </c>
      <c r="I84" s="16">
        <v>2337.8000000000002</v>
      </c>
      <c r="J84" s="17">
        <v>0</v>
      </c>
    </row>
    <row r="85" spans="1:10" s="16" customFormat="1" ht="30.75" thickBot="1" x14ac:dyDescent="0.25">
      <c r="A85" s="82" t="s">
        <v>100</v>
      </c>
      <c r="B85" s="13" t="s">
        <v>32</v>
      </c>
      <c r="C85" s="70">
        <f>F85*12</f>
        <v>0</v>
      </c>
      <c r="D85" s="72">
        <f>G85*I85</f>
        <v>8696.6200000000008</v>
      </c>
      <c r="E85" s="72">
        <f>H85*12</f>
        <v>3.72</v>
      </c>
      <c r="F85" s="103"/>
      <c r="G85" s="72">
        <f>H85*12</f>
        <v>3.72</v>
      </c>
      <c r="H85" s="103">
        <v>0.31</v>
      </c>
      <c r="I85" s="16">
        <v>2337.8000000000002</v>
      </c>
      <c r="J85" s="17">
        <v>0.3</v>
      </c>
    </row>
    <row r="86" spans="1:10" s="16" customFormat="1" ht="19.5" hidden="1" thickBot="1" x14ac:dyDescent="0.25">
      <c r="A86" s="144" t="s">
        <v>101</v>
      </c>
      <c r="B86" s="145"/>
      <c r="C86" s="146">
        <f>F86*12</f>
        <v>0</v>
      </c>
      <c r="D86" s="147"/>
      <c r="E86" s="147"/>
      <c r="F86" s="148"/>
      <c r="G86" s="147"/>
      <c r="H86" s="148"/>
      <c r="I86" s="16">
        <v>2337.8000000000002</v>
      </c>
      <c r="J86" s="17"/>
    </row>
    <row r="87" spans="1:10" s="16" customFormat="1" ht="15.75" hidden="1" thickBot="1" x14ac:dyDescent="0.25">
      <c r="A87" s="61" t="s">
        <v>102</v>
      </c>
      <c r="B87" s="62"/>
      <c r="C87" s="63"/>
      <c r="D87" s="64"/>
      <c r="E87" s="64"/>
      <c r="F87" s="65"/>
      <c r="G87" s="64"/>
      <c r="H87" s="65"/>
      <c r="I87" s="16">
        <v>2337.8000000000002</v>
      </c>
      <c r="J87" s="17"/>
    </row>
    <row r="88" spans="1:10" s="16" customFormat="1" ht="15.75" hidden="1" thickBot="1" x14ac:dyDescent="0.25">
      <c r="A88" s="61" t="s">
        <v>103</v>
      </c>
      <c r="B88" s="62"/>
      <c r="C88" s="63"/>
      <c r="D88" s="64"/>
      <c r="E88" s="64"/>
      <c r="F88" s="65"/>
      <c r="G88" s="64"/>
      <c r="H88" s="65"/>
      <c r="I88" s="16">
        <v>2337.8000000000002</v>
      </c>
      <c r="J88" s="17"/>
    </row>
    <row r="89" spans="1:10" s="16" customFormat="1" ht="15.75" hidden="1" thickBot="1" x14ac:dyDescent="0.25">
      <c r="A89" s="61" t="s">
        <v>104</v>
      </c>
      <c r="B89" s="62"/>
      <c r="C89" s="63"/>
      <c r="D89" s="64"/>
      <c r="E89" s="64"/>
      <c r="F89" s="65"/>
      <c r="G89" s="64"/>
      <c r="H89" s="65"/>
      <c r="I89" s="16">
        <v>2337.8000000000002</v>
      </c>
      <c r="J89" s="17"/>
    </row>
    <row r="90" spans="1:10" s="16" customFormat="1" ht="29.25" hidden="1" thickBot="1" x14ac:dyDescent="0.25">
      <c r="A90" s="61" t="s">
        <v>105</v>
      </c>
      <c r="B90" s="62"/>
      <c r="C90" s="63"/>
      <c r="D90" s="64"/>
      <c r="E90" s="64"/>
      <c r="F90" s="65"/>
      <c r="G90" s="64"/>
      <c r="H90" s="65"/>
      <c r="I90" s="16">
        <v>2337.8000000000002</v>
      </c>
      <c r="J90" s="17"/>
    </row>
    <row r="91" spans="1:10" s="16" customFormat="1" ht="15.75" hidden="1" thickBot="1" x14ac:dyDescent="0.25">
      <c r="A91" s="66" t="s">
        <v>106</v>
      </c>
      <c r="B91" s="67"/>
      <c r="C91" s="68"/>
      <c r="D91" s="64"/>
      <c r="E91" s="64"/>
      <c r="F91" s="65"/>
      <c r="G91" s="64"/>
      <c r="H91" s="65"/>
      <c r="I91" s="16">
        <v>2337.8000000000002</v>
      </c>
      <c r="J91" s="17"/>
    </row>
    <row r="92" spans="1:10" s="16" customFormat="1" ht="30.75" thickBot="1" x14ac:dyDescent="0.25">
      <c r="A92" s="69" t="s">
        <v>107</v>
      </c>
      <c r="B92" s="28" t="s">
        <v>108</v>
      </c>
      <c r="C92" s="70"/>
      <c r="D92" s="152">
        <v>0</v>
      </c>
      <c r="E92" s="72"/>
      <c r="F92" s="122"/>
      <c r="G92" s="72">
        <f>D92/I92</f>
        <v>0</v>
      </c>
      <c r="H92" s="103">
        <v>0</v>
      </c>
      <c r="I92" s="16">
        <v>2337.8000000000002</v>
      </c>
      <c r="J92" s="17"/>
    </row>
    <row r="93" spans="1:10" s="16" customFormat="1" ht="19.5" thickBot="1" x14ac:dyDescent="0.45">
      <c r="A93" s="74" t="s">
        <v>109</v>
      </c>
      <c r="B93" s="75" t="s">
        <v>25</v>
      </c>
      <c r="C93" s="76"/>
      <c r="D93" s="77">
        <f>G93*I93</f>
        <v>37929.56</v>
      </c>
      <c r="E93" s="78"/>
      <c r="F93" s="77"/>
      <c r="G93" s="78">
        <f>12*H93</f>
        <v>16.920000000000002</v>
      </c>
      <c r="H93" s="128">
        <v>1.41</v>
      </c>
      <c r="I93" s="16">
        <f>2337.8-96.1</f>
        <v>2241.6999999999998</v>
      </c>
      <c r="J93" s="17"/>
    </row>
    <row r="94" spans="1:10" s="16" customFormat="1" ht="15.75" thickBot="1" x14ac:dyDescent="0.25">
      <c r="A94" s="79" t="s">
        <v>110</v>
      </c>
      <c r="B94" s="80"/>
      <c r="C94" s="76">
        <f>F94*12</f>
        <v>0</v>
      </c>
      <c r="D94" s="78">
        <f>D93+D92+D85++D81+D80+D78+D69+D65+D58+D44+D43+D42+D41+D40+D39+D36+D35+D34+D33+D32+D24+D16</f>
        <v>373443.1</v>
      </c>
      <c r="E94" s="78">
        <f>E93+E92+E85++E81+E80+E78+E69+E65+E58+E44+E43+E42+E41+E40+E39+E36+E35+E34+E33+E32+E24+E16</f>
        <v>108</v>
      </c>
      <c r="F94" s="78">
        <f>F93+F92+F85++F81+F80+F78+F69+F65+F58+F44+F43+F42+F41+F40+F39+F36+F35+F34+F33+F32+F24+F16</f>
        <v>0</v>
      </c>
      <c r="G94" s="78">
        <f>G93+G92+G85++G81+G80+G78+G69+G65+G58+G44+G43+G42+G41+G40+G39+G36+G35+G34+G33+G32+G24+G16</f>
        <v>160.43</v>
      </c>
      <c r="H94" s="128">
        <f>H93+H92+H85++H81+H80+H78+H69+H65+H58+H44+H43+H42+H41+H40+H39+H36+H35+H34+H33+H32+H24+H16</f>
        <v>13.36</v>
      </c>
      <c r="I94" s="16">
        <v>2337.8000000000002</v>
      </c>
      <c r="J94" s="17"/>
    </row>
    <row r="95" spans="1:10" s="16" customFormat="1" ht="19.5" hidden="1" thickBot="1" x14ac:dyDescent="0.45">
      <c r="A95" s="79" t="s">
        <v>107</v>
      </c>
      <c r="B95" s="80"/>
      <c r="C95" s="76"/>
      <c r="D95" s="77"/>
      <c r="E95" s="78"/>
      <c r="F95" s="81"/>
      <c r="G95" s="78"/>
      <c r="H95" s="81"/>
      <c r="I95" s="16">
        <v>2337.8000000000002</v>
      </c>
      <c r="J95" s="17"/>
    </row>
    <row r="96" spans="1:10" s="16" customFormat="1" ht="19.5" hidden="1" thickBot="1" x14ac:dyDescent="0.45">
      <c r="A96" s="79" t="s">
        <v>111</v>
      </c>
      <c r="B96" s="80"/>
      <c r="C96" s="76"/>
      <c r="D96" s="77"/>
      <c r="E96" s="78"/>
      <c r="F96" s="81"/>
      <c r="G96" s="77"/>
      <c r="H96" s="81"/>
      <c r="I96" s="16">
        <v>2337.8000000000002</v>
      </c>
      <c r="J96" s="17"/>
    </row>
    <row r="97" spans="1:11" s="87" customFormat="1" ht="20.25" hidden="1" thickBot="1" x14ac:dyDescent="0.25">
      <c r="A97" s="82" t="s">
        <v>112</v>
      </c>
      <c r="B97" s="83" t="s">
        <v>25</v>
      </c>
      <c r="C97" s="83" t="s">
        <v>113</v>
      </c>
      <c r="D97" s="84"/>
      <c r="E97" s="75" t="s">
        <v>113</v>
      </c>
      <c r="F97" s="85"/>
      <c r="G97" s="75" t="s">
        <v>113</v>
      </c>
      <c r="H97" s="85"/>
      <c r="I97" s="16">
        <v>2337.8000000000002</v>
      </c>
      <c r="J97" s="86"/>
    </row>
    <row r="98" spans="1:11" s="89" customFormat="1" ht="15" hidden="1" x14ac:dyDescent="0.2">
      <c r="A98" s="88"/>
      <c r="D98" s="90"/>
      <c r="E98" s="90"/>
      <c r="F98" s="90"/>
      <c r="G98" s="90"/>
      <c r="H98" s="90"/>
      <c r="I98" s="16">
        <v>2337.8000000000002</v>
      </c>
      <c r="J98" s="91"/>
    </row>
    <row r="99" spans="1:11" s="97" customFormat="1" ht="18.75" hidden="1" x14ac:dyDescent="0.4">
      <c r="A99" s="92" t="s">
        <v>114</v>
      </c>
      <c r="B99" s="93"/>
      <c r="C99" s="94"/>
      <c r="D99" s="95" t="s">
        <v>115</v>
      </c>
      <c r="E99" s="95"/>
      <c r="F99" s="95"/>
      <c r="G99" s="95"/>
      <c r="H99" s="95">
        <f>H96-H95-H86</f>
        <v>0</v>
      </c>
      <c r="I99" s="16">
        <v>2337.8000000000002</v>
      </c>
      <c r="J99" s="96"/>
    </row>
    <row r="100" spans="1:11" s="87" customFormat="1" ht="19.5" x14ac:dyDescent="0.2">
      <c r="A100" s="98"/>
      <c r="B100" s="99"/>
      <c r="C100" s="100"/>
      <c r="D100" s="101"/>
      <c r="E100" s="101"/>
      <c r="F100" s="101"/>
      <c r="G100" s="101"/>
      <c r="H100" s="101"/>
      <c r="I100" s="16"/>
      <c r="J100" s="86"/>
    </row>
    <row r="101" spans="1:11" s="87" customFormat="1" ht="20.25" thickBot="1" x14ac:dyDescent="0.25">
      <c r="A101" s="98"/>
      <c r="B101" s="99"/>
      <c r="C101" s="100"/>
      <c r="D101" s="101"/>
      <c r="E101" s="101"/>
      <c r="F101" s="101"/>
      <c r="G101" s="101"/>
      <c r="H101" s="101"/>
      <c r="I101" s="16"/>
      <c r="J101" s="86"/>
    </row>
    <row r="102" spans="1:11" s="16" customFormat="1" ht="30.75" thickBot="1" x14ac:dyDescent="0.25">
      <c r="A102" s="102" t="s">
        <v>116</v>
      </c>
      <c r="B102" s="13"/>
      <c r="C102" s="70">
        <f>F102*12</f>
        <v>0</v>
      </c>
      <c r="D102" s="72">
        <f>D106+D107+D108+D109+D110</f>
        <v>65679.69</v>
      </c>
      <c r="E102" s="72">
        <f t="shared" ref="E102:G102" si="6">E106+E107+E108+E109+E110</f>
        <v>0</v>
      </c>
      <c r="F102" s="72">
        <f t="shared" si="6"/>
        <v>0</v>
      </c>
      <c r="G102" s="72">
        <f t="shared" si="6"/>
        <v>28.09</v>
      </c>
      <c r="H102" s="72">
        <f>H106+H107+H108+H109+H110</f>
        <v>2.33</v>
      </c>
      <c r="I102" s="16">
        <v>2337.8000000000002</v>
      </c>
      <c r="J102" s="17"/>
    </row>
    <row r="103" spans="1:11" s="16" customFormat="1" ht="15" hidden="1" x14ac:dyDescent="0.2">
      <c r="A103" s="104" t="s">
        <v>117</v>
      </c>
      <c r="B103" s="34"/>
      <c r="C103" s="105"/>
      <c r="D103" s="106">
        <f>G103*I103</f>
        <v>0</v>
      </c>
      <c r="E103" s="106">
        <f>H103*12</f>
        <v>0</v>
      </c>
      <c r="F103" s="107" t="e">
        <f>#REF!+#REF!+#REF!+#REF!+#REF!+#REF!+#REF!+#REF!+#REF!+#REF!</f>
        <v>#REF!</v>
      </c>
      <c r="G103" s="106">
        <f>H103*12</f>
        <v>0</v>
      </c>
      <c r="H103" s="108"/>
      <c r="I103" s="16">
        <v>2337.8000000000002</v>
      </c>
      <c r="J103" s="17"/>
    </row>
    <row r="104" spans="1:11" s="16" customFormat="1" ht="15" hidden="1" x14ac:dyDescent="0.2">
      <c r="A104" s="61" t="s">
        <v>118</v>
      </c>
      <c r="B104" s="62"/>
      <c r="C104" s="63"/>
      <c r="D104" s="64"/>
      <c r="E104" s="64"/>
      <c r="F104" s="65"/>
      <c r="G104" s="64">
        <f>D104/I104</f>
        <v>0</v>
      </c>
      <c r="H104" s="109">
        <f>G104/12</f>
        <v>0</v>
      </c>
      <c r="I104" s="16">
        <v>2337.8000000000002</v>
      </c>
      <c r="J104" s="17"/>
    </row>
    <row r="105" spans="1:11" s="16" customFormat="1" ht="28.5" hidden="1" x14ac:dyDescent="0.2">
      <c r="A105" s="61" t="s">
        <v>105</v>
      </c>
      <c r="B105" s="62"/>
      <c r="C105" s="63"/>
      <c r="D105" s="64"/>
      <c r="E105" s="64"/>
      <c r="F105" s="65"/>
      <c r="G105" s="64">
        <f>D105/I105</f>
        <v>0</v>
      </c>
      <c r="H105" s="109">
        <f>G105/12</f>
        <v>0</v>
      </c>
      <c r="I105" s="16">
        <v>2337.8000000000002</v>
      </c>
      <c r="J105" s="17"/>
    </row>
    <row r="106" spans="1:11" s="16" customFormat="1" ht="15" x14ac:dyDescent="0.2">
      <c r="A106" s="66" t="s">
        <v>150</v>
      </c>
      <c r="B106" s="67"/>
      <c r="C106" s="68"/>
      <c r="D106" s="150">
        <v>6250.15</v>
      </c>
      <c r="E106" s="64"/>
      <c r="F106" s="65"/>
      <c r="G106" s="64">
        <f>D106/I106</f>
        <v>2.67</v>
      </c>
      <c r="H106" s="109">
        <f>G106/12</f>
        <v>0.22</v>
      </c>
      <c r="I106" s="16">
        <v>2337.8000000000002</v>
      </c>
      <c r="J106" s="17"/>
    </row>
    <row r="107" spans="1:11" s="16" customFormat="1" ht="15" x14ac:dyDescent="0.2">
      <c r="A107" s="66" t="s">
        <v>124</v>
      </c>
      <c r="B107" s="67"/>
      <c r="C107" s="68"/>
      <c r="D107" s="150">
        <v>25577.8</v>
      </c>
      <c r="E107" s="64"/>
      <c r="F107" s="65"/>
      <c r="G107" s="64">
        <f t="shared" ref="G107:G110" si="7">D107/I107</f>
        <v>10.94</v>
      </c>
      <c r="H107" s="109">
        <f t="shared" ref="H107:H110" si="8">G107/12</f>
        <v>0.91</v>
      </c>
      <c r="I107" s="16">
        <v>2337.8000000000002</v>
      </c>
      <c r="J107" s="17"/>
    </row>
    <row r="108" spans="1:11" s="16" customFormat="1" ht="15" x14ac:dyDescent="0.2">
      <c r="A108" s="66" t="s">
        <v>152</v>
      </c>
      <c r="B108" s="67"/>
      <c r="C108" s="68"/>
      <c r="D108" s="150">
        <v>10500.71</v>
      </c>
      <c r="E108" s="64"/>
      <c r="F108" s="65"/>
      <c r="G108" s="64">
        <f t="shared" si="7"/>
        <v>4.49</v>
      </c>
      <c r="H108" s="109">
        <f t="shared" si="8"/>
        <v>0.37</v>
      </c>
      <c r="I108" s="16">
        <v>2337.8000000000002</v>
      </c>
      <c r="J108" s="17"/>
    </row>
    <row r="109" spans="1:11" s="16" customFormat="1" ht="15" x14ac:dyDescent="0.2">
      <c r="A109" s="126" t="s">
        <v>132</v>
      </c>
      <c r="B109" s="62"/>
      <c r="C109" s="63"/>
      <c r="D109" s="151">
        <f>7564.88/K109*I109</f>
        <v>7072.94</v>
      </c>
      <c r="E109" s="125"/>
      <c r="F109" s="125"/>
      <c r="G109" s="125">
        <f t="shared" si="7"/>
        <v>3.03</v>
      </c>
      <c r="H109" s="109">
        <f t="shared" si="8"/>
        <v>0.25</v>
      </c>
      <c r="I109" s="16">
        <v>2337.8000000000002</v>
      </c>
      <c r="J109" s="17"/>
      <c r="K109" s="16">
        <v>2500.4</v>
      </c>
    </row>
    <row r="110" spans="1:11" s="16" customFormat="1" ht="15" x14ac:dyDescent="0.2">
      <c r="A110" s="126" t="s">
        <v>153</v>
      </c>
      <c r="B110" s="62"/>
      <c r="C110" s="63"/>
      <c r="D110" s="151">
        <v>16278.09</v>
      </c>
      <c r="E110" s="125"/>
      <c r="F110" s="125"/>
      <c r="G110" s="125">
        <f t="shared" si="7"/>
        <v>6.96</v>
      </c>
      <c r="H110" s="109">
        <f t="shared" si="8"/>
        <v>0.57999999999999996</v>
      </c>
      <c r="I110" s="16">
        <v>2337.8000000000002</v>
      </c>
      <c r="J110" s="17"/>
    </row>
    <row r="111" spans="1:11" s="16" customFormat="1" ht="15" x14ac:dyDescent="0.2">
      <c r="A111" s="156"/>
      <c r="B111" s="154"/>
      <c r="C111" s="153"/>
      <c r="D111" s="153"/>
      <c r="E111" s="153"/>
      <c r="F111" s="153"/>
      <c r="G111" s="153"/>
      <c r="H111" s="153"/>
      <c r="J111" s="17"/>
    </row>
    <row r="112" spans="1:11" s="87" customFormat="1" ht="20.25" thickBot="1" x14ac:dyDescent="0.25">
      <c r="A112" s="98"/>
      <c r="B112" s="99"/>
      <c r="C112" s="100"/>
      <c r="D112" s="101"/>
      <c r="E112" s="101"/>
      <c r="F112" s="101"/>
      <c r="G112" s="101"/>
      <c r="H112" s="101"/>
      <c r="J112" s="86"/>
    </row>
    <row r="113" spans="1:10" s="123" customFormat="1" ht="19.5" thickBot="1" x14ac:dyDescent="0.25">
      <c r="A113" s="119" t="s">
        <v>111</v>
      </c>
      <c r="B113" s="120"/>
      <c r="C113" s="121"/>
      <c r="D113" s="122">
        <f>D94+D102</f>
        <v>439122.79</v>
      </c>
      <c r="E113" s="122">
        <f t="shared" ref="E113:H113" si="9">E94+E102</f>
        <v>108</v>
      </c>
      <c r="F113" s="122">
        <f t="shared" si="9"/>
        <v>0</v>
      </c>
      <c r="G113" s="122">
        <f t="shared" si="9"/>
        <v>188.52</v>
      </c>
      <c r="H113" s="122">
        <f t="shared" si="9"/>
        <v>15.69</v>
      </c>
      <c r="J113" s="124"/>
    </row>
    <row r="114" spans="1:10" s="87" customFormat="1" ht="19.5" x14ac:dyDescent="0.2">
      <c r="A114" s="98"/>
      <c r="B114" s="99"/>
      <c r="C114" s="100"/>
      <c r="D114" s="101"/>
      <c r="E114" s="101"/>
      <c r="F114" s="101"/>
      <c r="G114" s="101"/>
      <c r="H114" s="101"/>
      <c r="J114" s="86"/>
    </row>
    <row r="115" spans="1:10" s="87" customFormat="1" ht="19.5" x14ac:dyDescent="0.2">
      <c r="A115" s="98"/>
      <c r="B115" s="99"/>
      <c r="C115" s="100"/>
      <c r="D115" s="101"/>
      <c r="E115" s="101"/>
      <c r="F115" s="101"/>
      <c r="G115" s="101"/>
      <c r="H115" s="101"/>
      <c r="J115" s="86"/>
    </row>
    <row r="116" spans="1:10" s="87" customFormat="1" ht="19.5" x14ac:dyDescent="0.2">
      <c r="A116" s="98"/>
      <c r="B116" s="99"/>
      <c r="C116" s="100"/>
      <c r="D116" s="101"/>
      <c r="E116" s="101"/>
      <c r="F116" s="101"/>
      <c r="G116" s="101"/>
      <c r="H116" s="101"/>
      <c r="J116" s="86"/>
    </row>
    <row r="117" spans="1:10" s="87" customFormat="1" ht="19.5" x14ac:dyDescent="0.2">
      <c r="A117" s="98"/>
      <c r="B117" s="99"/>
      <c r="C117" s="100"/>
      <c r="D117" s="101"/>
      <c r="E117" s="101"/>
      <c r="F117" s="101"/>
      <c r="G117" s="101"/>
      <c r="H117" s="101"/>
      <c r="J117" s="86"/>
    </row>
    <row r="118" spans="1:10" s="89" customFormat="1" ht="14.25" x14ac:dyDescent="0.2">
      <c r="A118" s="161" t="s">
        <v>138</v>
      </c>
      <c r="B118" s="161"/>
      <c r="C118" s="161"/>
      <c r="D118" s="161"/>
      <c r="E118" s="161"/>
      <c r="F118" s="161"/>
      <c r="G118" s="90"/>
      <c r="H118" s="90"/>
      <c r="J118" s="91"/>
    </row>
    <row r="119" spans="1:10" s="89" customFormat="1" x14ac:dyDescent="0.2">
      <c r="D119" s="90"/>
      <c r="E119" s="90"/>
      <c r="F119" s="90"/>
      <c r="G119" s="90"/>
      <c r="H119" s="90"/>
      <c r="J119" s="91"/>
    </row>
    <row r="120" spans="1:10" s="89" customFormat="1" x14ac:dyDescent="0.2">
      <c r="A120" s="88" t="s">
        <v>139</v>
      </c>
      <c r="D120" s="90"/>
      <c r="E120" s="90"/>
      <c r="F120" s="90"/>
      <c r="G120" s="90"/>
      <c r="H120" s="90"/>
      <c r="J120" s="91"/>
    </row>
    <row r="121" spans="1:10" s="89" customFormat="1" x14ac:dyDescent="0.2">
      <c r="D121" s="90"/>
      <c r="E121" s="90"/>
      <c r="F121" s="90"/>
      <c r="G121" s="90"/>
      <c r="H121" s="90"/>
      <c r="J121" s="91"/>
    </row>
    <row r="122" spans="1:10" s="89" customFormat="1" x14ac:dyDescent="0.2">
      <c r="D122" s="90"/>
      <c r="E122" s="90"/>
      <c r="F122" s="90"/>
      <c r="G122" s="90"/>
      <c r="H122" s="90"/>
      <c r="J122" s="91"/>
    </row>
    <row r="123" spans="1:10" s="89" customFormat="1" x14ac:dyDescent="0.2">
      <c r="D123" s="90"/>
      <c r="E123" s="90"/>
      <c r="F123" s="90"/>
      <c r="G123" s="90"/>
      <c r="H123" s="90"/>
      <c r="J123" s="91"/>
    </row>
    <row r="124" spans="1:10" s="89" customFormat="1" x14ac:dyDescent="0.2">
      <c r="D124" s="90"/>
      <c r="E124" s="90"/>
      <c r="F124" s="90"/>
      <c r="G124" s="90"/>
      <c r="H124" s="90"/>
      <c r="J124" s="91"/>
    </row>
    <row r="125" spans="1:10" s="89" customFormat="1" x14ac:dyDescent="0.2">
      <c r="D125" s="90"/>
      <c r="E125" s="90"/>
      <c r="F125" s="90"/>
      <c r="G125" s="90"/>
      <c r="H125" s="90"/>
      <c r="J125" s="91"/>
    </row>
    <row r="126" spans="1:10" s="89" customFormat="1" x14ac:dyDescent="0.2">
      <c r="D126" s="90"/>
      <c r="E126" s="90"/>
      <c r="F126" s="90"/>
      <c r="G126" s="90"/>
      <c r="H126" s="90"/>
      <c r="J126" s="91"/>
    </row>
    <row r="127" spans="1:10" s="89" customFormat="1" x14ac:dyDescent="0.2">
      <c r="D127" s="90"/>
      <c r="E127" s="90"/>
      <c r="F127" s="90"/>
      <c r="G127" s="90"/>
      <c r="H127" s="90"/>
      <c r="J127" s="91"/>
    </row>
    <row r="128" spans="1:10" s="89" customFormat="1" x14ac:dyDescent="0.2">
      <c r="D128" s="90"/>
      <c r="E128" s="90"/>
      <c r="F128" s="90"/>
      <c r="G128" s="90"/>
      <c r="H128" s="90"/>
      <c r="J128" s="91"/>
    </row>
    <row r="129" spans="4:10" s="89" customFormat="1" x14ac:dyDescent="0.2">
      <c r="D129" s="90"/>
      <c r="E129" s="90"/>
      <c r="F129" s="90"/>
      <c r="G129" s="90"/>
      <c r="H129" s="90"/>
      <c r="J129" s="91"/>
    </row>
    <row r="130" spans="4:10" s="89" customFormat="1" x14ac:dyDescent="0.2">
      <c r="D130" s="90"/>
      <c r="E130" s="90"/>
      <c r="F130" s="90"/>
      <c r="G130" s="90"/>
      <c r="H130" s="90"/>
      <c r="J130" s="91"/>
    </row>
    <row r="131" spans="4:10" s="89" customFormat="1" x14ac:dyDescent="0.2">
      <c r="D131" s="90"/>
      <c r="E131" s="90"/>
      <c r="F131" s="90"/>
      <c r="G131" s="90"/>
      <c r="H131" s="90"/>
      <c r="J131" s="91"/>
    </row>
    <row r="132" spans="4:10" s="89" customFormat="1" x14ac:dyDescent="0.2">
      <c r="D132" s="90"/>
      <c r="E132" s="90"/>
      <c r="F132" s="90"/>
      <c r="G132" s="90"/>
      <c r="H132" s="90"/>
      <c r="J132" s="91"/>
    </row>
    <row r="133" spans="4:10" s="89" customFormat="1" x14ac:dyDescent="0.2">
      <c r="D133" s="90"/>
      <c r="E133" s="90"/>
      <c r="F133" s="90"/>
      <c r="G133" s="90"/>
      <c r="H133" s="90"/>
      <c r="J133" s="91"/>
    </row>
    <row r="134" spans="4:10" s="89" customFormat="1" x14ac:dyDescent="0.2">
      <c r="D134" s="90"/>
      <c r="E134" s="90"/>
      <c r="F134" s="90"/>
      <c r="G134" s="90"/>
      <c r="H134" s="90"/>
      <c r="J134" s="91"/>
    </row>
    <row r="135" spans="4:10" s="89" customFormat="1" x14ac:dyDescent="0.2">
      <c r="D135" s="90"/>
      <c r="E135" s="90"/>
      <c r="F135" s="90"/>
      <c r="G135" s="90"/>
      <c r="H135" s="90"/>
      <c r="J135" s="91"/>
    </row>
    <row r="136" spans="4:10" s="89" customFormat="1" x14ac:dyDescent="0.2">
      <c r="D136" s="90"/>
      <c r="E136" s="90"/>
      <c r="F136" s="90"/>
      <c r="G136" s="90"/>
      <c r="H136" s="90"/>
      <c r="J136" s="91"/>
    </row>
    <row r="137" spans="4:10" s="89" customFormat="1" x14ac:dyDescent="0.2">
      <c r="D137" s="90"/>
      <c r="E137" s="90"/>
      <c r="F137" s="90"/>
      <c r="G137" s="90"/>
      <c r="H137" s="90"/>
      <c r="J137" s="91"/>
    </row>
    <row r="138" spans="4:10" s="89" customFormat="1" x14ac:dyDescent="0.2">
      <c r="D138" s="90"/>
      <c r="E138" s="90"/>
      <c r="F138" s="90"/>
      <c r="G138" s="90"/>
      <c r="H138" s="90"/>
      <c r="J138" s="91"/>
    </row>
  </sheetData>
  <mergeCells count="13">
    <mergeCell ref="A118:F118"/>
    <mergeCell ref="A8:H8"/>
    <mergeCell ref="A9:H9"/>
    <mergeCell ref="A10:H10"/>
    <mergeCell ref="A11:H11"/>
    <mergeCell ref="A12:H12"/>
    <mergeCell ref="A15:H15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проект2 (С ПЕРЕНОСОМ) </vt:lpstr>
      <vt:lpstr>по голосованию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2014-11-27T08:30:28Z</cp:lastPrinted>
  <dcterms:created xsi:type="dcterms:W3CDTF">2014-01-31T10:43:38Z</dcterms:created>
  <dcterms:modified xsi:type="dcterms:W3CDTF">2015-02-19T05:21:32Z</dcterms:modified>
</cp:coreProperties>
</file>