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'Лист1'!$EM$1:$EQ$79</definedName>
  </definedNames>
  <calcPr fullCalcOnLoad="1"/>
</workbook>
</file>

<file path=xl/sharedStrings.xml><?xml version="1.0" encoding="utf-8"?>
<sst xmlns="http://schemas.openxmlformats.org/spreadsheetml/2006/main" count="1473" uniqueCount="520">
  <si>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</si>
  <si>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</si>
  <si>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</si>
  <si>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</si>
  <si>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</si>
  <si>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</si>
  <si>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</si>
  <si>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</si>
  <si>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</si>
  <si>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</si>
  <si>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</si>
  <si>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</si>
  <si>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</si>
  <si>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</si>
  <si>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</si>
  <si>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</si>
  <si>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</si>
  <si>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2333,9 м2</t>
  </si>
  <si>
    <t>2 м2</t>
  </si>
  <si>
    <t>1 м2</t>
  </si>
  <si>
    <t>3 м2</t>
  </si>
  <si>
    <t>0,25 м3</t>
  </si>
  <si>
    <t>ЛОН - 5 шт.</t>
  </si>
  <si>
    <t>5 м2</t>
  </si>
  <si>
    <t>5 м</t>
  </si>
  <si>
    <t>краны шаровые D15 - 8 шт.</t>
  </si>
  <si>
    <t>117 чел.</t>
  </si>
  <si>
    <t>119 чел.</t>
  </si>
  <si>
    <t>115 чел.</t>
  </si>
  <si>
    <t>114 чел.</t>
  </si>
  <si>
    <t>116 чел.</t>
  </si>
  <si>
    <t>октябрь</t>
  </si>
  <si>
    <t>ноябрь</t>
  </si>
  <si>
    <t>кран шар. D15 - 2 шт.</t>
  </si>
  <si>
    <t>113 чел.</t>
  </si>
  <si>
    <t>декабрь</t>
  </si>
  <si>
    <t>транс.тока - 3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</si>
  <si>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</si>
  <si>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</si>
  <si>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</si>
  <si>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</si>
  <si>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</si>
  <si>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</si>
  <si>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</si>
  <si>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</si>
  <si>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</si>
  <si>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</si>
  <si>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вводных и внутренних газопроводов жилого фонда (74 м)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</si>
  <si>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</si>
  <si>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</si>
  <si>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</si>
  <si>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</si>
  <si>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</si>
  <si>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</si>
  <si>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</si>
  <si>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</si>
  <si>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</si>
  <si>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</si>
  <si>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</si>
  <si>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</si>
  <si>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</si>
  <si>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</si>
  <si>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</si>
  <si>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30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</si>
  <si>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</si>
  <si>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</si>
  <si>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</si>
  <si>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</si>
  <si>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3 от 04.02.09г.</t>
  </si>
  <si>
    <t>Проверка и восстановление работоспособности регуляторов БГВ</t>
  </si>
  <si>
    <t>Технический осмотр систем тепло-, водоснабжения, водоотведения</t>
  </si>
  <si>
    <t>№25 от 10.02.09г.</t>
  </si>
  <si>
    <t>Сверка эл.схем подключения дома</t>
  </si>
  <si>
    <t>№61 от 13.02.09г.</t>
  </si>
  <si>
    <t>Замена выключателя и лампы в подъезде</t>
  </si>
  <si>
    <t>№73 от 16.02.09г.</t>
  </si>
  <si>
    <t>Гидравлическое испытание подогревателя ГВС</t>
  </si>
  <si>
    <t>№7 от 17.02.09г.</t>
  </si>
  <si>
    <t>Проверка бойлера на плотность</t>
  </si>
  <si>
    <t>№46 от 17.02.09г.</t>
  </si>
  <si>
    <t>Ревизия эл.оборудования (замена неисправных участков эл.сети, ремонт эл.установочных изделий, ремонт эл.установочных изделий, осмотр линии эл.сетей, групп распределителей щитов и преходных коробок и др.)</t>
  </si>
  <si>
    <t>№51 от 18.02.09г.</t>
  </si>
  <si>
    <t>Прочистка подвальной канализации (кв.17)</t>
  </si>
  <si>
    <t>№56 от 19.02.09г.</t>
  </si>
  <si>
    <t>Ремонт ХВС</t>
  </si>
  <si>
    <t>№104 от 27.02.09г.</t>
  </si>
  <si>
    <t>Ремонт освещения подвала</t>
  </si>
  <si>
    <t>№146 от 27.02.09г.</t>
  </si>
  <si>
    <t>апрель 2009г.</t>
  </si>
  <si>
    <t>март 2009 г.</t>
  </si>
  <si>
    <t>Устранение течи кровли</t>
  </si>
  <si>
    <t>№ 63 от 24.03.09 г.</t>
  </si>
  <si>
    <t>Замена патрона, лампочек и выключателя</t>
  </si>
  <si>
    <t>№ 76 от 13.03.09г.</t>
  </si>
  <si>
    <t>Прочистка подвальнойц канализации</t>
  </si>
  <si>
    <t>№ 107 от 17.03.09г.</t>
  </si>
  <si>
    <t>Проверка регуляторов РТДО по графику</t>
  </si>
  <si>
    <t>№ 113/1 от 17.03.09г.</t>
  </si>
  <si>
    <t>Замена запорной арматуры на холодном, горячем водоснабжении</t>
  </si>
  <si>
    <t>№ 6 от 03.03.09г.</t>
  </si>
  <si>
    <t>Замена стояка хол.воды</t>
  </si>
  <si>
    <t>№ 173 от 22.04.09г</t>
  </si>
  <si>
    <t>Определение в работе по замене стояков</t>
  </si>
  <si>
    <t>№ 119 от 15.04.09г.</t>
  </si>
  <si>
    <t>№ 12 от 03.04.09г.</t>
  </si>
  <si>
    <t>№ 69 от 09.04.09г.</t>
  </si>
  <si>
    <t>Ремонт панельных швов</t>
  </si>
  <si>
    <t>№ 39 от 10.04.09г.</t>
  </si>
  <si>
    <t>Отбор воды горячего водоснабжения на анализ</t>
  </si>
  <si>
    <t>№ 96 от 13.04.09г.</t>
  </si>
  <si>
    <t>маи 2009*г.</t>
  </si>
  <si>
    <t>июнь 2009г.</t>
  </si>
  <si>
    <t>Отключение отопления</t>
  </si>
  <si>
    <t>Проверка бойлеров на плотность по графику</t>
  </si>
  <si>
    <t>№ 17 от 04.05.09г.</t>
  </si>
  <si>
    <t>Подключение насоса</t>
  </si>
  <si>
    <t>№ 37 от 08.05.09г.</t>
  </si>
  <si>
    <t>Откачка воды из аодвала</t>
  </si>
  <si>
    <t>№ 67 от 12.05.09г.</t>
  </si>
  <si>
    <t>№ 49 от 12.05.09г.</t>
  </si>
  <si>
    <t>Проведение тепловых испытаний</t>
  </si>
  <si>
    <t>№ 96 от 15.05.09г.</t>
  </si>
  <si>
    <t>Проверка на плотность / опрессовка /</t>
  </si>
  <si>
    <t>№ 136 от 20.05.09г.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</si>
  <si>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</si>
  <si>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</si>
  <si>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</si>
  <si>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</si>
  <si>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</si>
  <si>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</si>
  <si>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Промочки на кухне</t>
  </si>
  <si>
    <t>№ 42/сл огт 05.06.09г.</t>
  </si>
  <si>
    <t>Зачеканка канализационного стояка</t>
  </si>
  <si>
    <t>№ 46/сл от 08.06.09г.</t>
  </si>
  <si>
    <t>Смена задвижки</t>
  </si>
  <si>
    <t>№ 50/сл от 08.06.09г.</t>
  </si>
  <si>
    <t>Врезка вентилей под проомывку</t>
  </si>
  <si>
    <t>№ 59/сл огт 09.06.09г.</t>
  </si>
  <si>
    <t>Ревизия вх.вентиля на г/воде</t>
  </si>
  <si>
    <t>№ 71/сл от 10.06.09г.</t>
  </si>
  <si>
    <t>Ремонт подъездной рамы</t>
  </si>
  <si>
    <t>№ 32/пк от 11.06.09г.</t>
  </si>
  <si>
    <t>Промывка отопительной чсистемы, гидравлич.испытание т/узла, отопительной системы</t>
  </si>
  <si>
    <t>№ 143/сл от 17.06.09г.</t>
  </si>
  <si>
    <t>Подключение компрессора</t>
  </si>
  <si>
    <t>№ 101/эл от 17.06.09г.</t>
  </si>
  <si>
    <t>Устранение течи вентиля на батарее</t>
  </si>
  <si>
    <t>№ 184/сл от 19.06.09г.</t>
  </si>
  <si>
    <t>Обслуживание приборов учета</t>
  </si>
  <si>
    <t>№ 274 ОТ 31.05.09Г.</t>
  </si>
  <si>
    <t>№ 154 от 30.04.09г.</t>
  </si>
  <si>
    <t>Ремонт вент.короба</t>
  </si>
  <si>
    <t>Акт б/н</t>
  </si>
  <si>
    <t>Тех.обслуживание приборов учета</t>
  </si>
  <si>
    <t>Управление МКД</t>
  </si>
  <si>
    <t>Устранение течи вентиля</t>
  </si>
  <si>
    <t>№ 65 от 06.07.09</t>
  </si>
  <si>
    <t>установка дроссельной шайбы</t>
  </si>
  <si>
    <t>№ 119 от 10.07.09.</t>
  </si>
  <si>
    <t>Замена автомата , ревизия эл.щитка</t>
  </si>
  <si>
    <t>№ 84 от 10.07.09</t>
  </si>
  <si>
    <t>ремонт двери на кровлю</t>
  </si>
  <si>
    <t>№ 44 от 14.07.09.</t>
  </si>
  <si>
    <t>замена входного вентиля - 2 шт.</t>
  </si>
  <si>
    <t>№ 198 от 20.07.09</t>
  </si>
  <si>
    <t>№ 270 от 31.07.09.</t>
  </si>
  <si>
    <t>август 2009г.</t>
  </si>
  <si>
    <t>откачка воды из подвала</t>
  </si>
  <si>
    <t>№ 9 от 03.08.09.</t>
  </si>
  <si>
    <t>установка регулятора РТДО ф 25</t>
  </si>
  <si>
    <t>№ 22 от 04.08.09.</t>
  </si>
  <si>
    <t>Устранение течи в бойлерной</t>
  </si>
  <si>
    <t>№ 41 от 05.08.09.</t>
  </si>
  <si>
    <t>замена входных вентилей</t>
  </si>
  <si>
    <t>№ 75 от 11.08.09</t>
  </si>
  <si>
    <t>№ 119 от 17.08.09.</t>
  </si>
  <si>
    <t>отключение системы теплоснабжения на ВВП</t>
  </si>
  <si>
    <t>№ 169 от 25.08.09.</t>
  </si>
  <si>
    <t>сентябрь 2009 г.</t>
  </si>
  <si>
    <t>проведение испытаний на плотность, прочность системы теплоснабжения</t>
  </si>
  <si>
    <t>№ 28 от 08.09.09.</t>
  </si>
  <si>
    <t>ревизия вентилей</t>
  </si>
  <si>
    <t>№ 4 от 02.09.09.</t>
  </si>
  <si>
    <t>ремонт патрона, замена лампочки в подъезде</t>
  </si>
  <si>
    <t>№ 6 от 02.09.09.</t>
  </si>
  <si>
    <t>№ 33 от 09.09.09.</t>
  </si>
  <si>
    <t>подключение и отключение насоса "гном"</t>
  </si>
  <si>
    <t>№ 47 от 09.09.09.</t>
  </si>
  <si>
    <t>укрепление, покраска элеваторных узлов</t>
  </si>
  <si>
    <t>поверка 1-го водосчетчика холодной воды Dn 50 установленного в здании жилого дома</t>
  </si>
  <si>
    <t>№ 1 от 24.07.09.</t>
  </si>
  <si>
    <t>июль 2009 г.</t>
  </si>
  <si>
    <t>государственная поверка прибора учета тепловой энергии и теплоносителя, установленного в здании жилого дома</t>
  </si>
  <si>
    <t>№ 2 от 24.07.09.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</si>
  <si>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</si>
  <si>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</si>
  <si>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</si>
  <si>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</si>
  <si>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</si>
  <si>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</si>
  <si>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</si>
  <si>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</si>
  <si>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</si>
  <si>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</si>
  <si>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</si>
  <si>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</si>
  <si>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</si>
  <si>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подключение и отключение насоса для откачки воды из подвала</t>
  </si>
  <si>
    <t>969 от 28.10.09г.</t>
  </si>
  <si>
    <t>замена патрона настенного</t>
  </si>
  <si>
    <t>980 от 30.10.09г.</t>
  </si>
  <si>
    <t>ноябрь2009г.</t>
  </si>
  <si>
    <t>декабрь 2009г.</t>
  </si>
  <si>
    <t>замена патрона подвесного и лампочки</t>
  </si>
  <si>
    <t>1087 от 04.12.09г.</t>
  </si>
  <si>
    <t>замена вх.вентилей д.15 - 2шт.</t>
  </si>
  <si>
    <t>1089 от 11.12.09г.</t>
  </si>
  <si>
    <t>прочистка вентиляционной вытяжки</t>
  </si>
  <si>
    <t>1094 от 18.12.09г.</t>
  </si>
  <si>
    <t>986 от 02.11.09г.</t>
  </si>
  <si>
    <t>ревизия ВРУ</t>
  </si>
  <si>
    <t>990 от 02.11.09г.</t>
  </si>
  <si>
    <t>замена лампочек в подъезде - 1шт.</t>
  </si>
  <si>
    <t>1005 от 06.11.09г.</t>
  </si>
  <si>
    <t>1009 от 09.11.09г.</t>
  </si>
  <si>
    <t>ревизия вентилей д.15-40 мм</t>
  </si>
  <si>
    <t>замена стекла - 12,8 м2</t>
  </si>
  <si>
    <t>1021 от 12.11.09г.</t>
  </si>
  <si>
    <t>1025 от 13.11.09г.</t>
  </si>
  <si>
    <t>замена лампочек 40 вт в подъезде</t>
  </si>
  <si>
    <t>1054 от 23.11.09г.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</si>
  <si>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</si>
  <si>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</si>
  <si>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</si>
  <si>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</si>
  <si>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</si>
  <si>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</si>
  <si>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</si>
  <si>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</si>
  <si>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</si>
  <si>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ревизия распаечной коробки</t>
  </si>
  <si>
    <t>5 от 15.01.10.</t>
  </si>
  <si>
    <t>очистка карнизов крыш от сосулек</t>
  </si>
  <si>
    <t>2 от 11.01.10</t>
  </si>
  <si>
    <t>21 от 31.01.10г.</t>
  </si>
  <si>
    <t>35 от 31.01.10</t>
  </si>
  <si>
    <t>закрашивание надписей на домах</t>
  </si>
  <si>
    <t>6 от 15.01.10</t>
  </si>
  <si>
    <t>ревизия ВРУ и этажных щитков, замена деталей, протяжка контактов</t>
  </si>
  <si>
    <t>19 от 12.02.10</t>
  </si>
  <si>
    <t>определение в работе</t>
  </si>
  <si>
    <t>9 от 22.01.10г.</t>
  </si>
  <si>
    <t>смена вентиля ф 15мм с аппаратом для газовой сварки ирезки</t>
  </si>
  <si>
    <t>26 от 27.02.10</t>
  </si>
  <si>
    <t>регулировка элеваторного узла</t>
  </si>
  <si>
    <t>смена вентиля ф 15 мм</t>
  </si>
  <si>
    <t>ревизия вентилей ф 15,20,25</t>
  </si>
  <si>
    <t>47 от 26.03.10</t>
  </si>
  <si>
    <t>66 от 23.04.10</t>
  </si>
  <si>
    <t>смена вентиля ф 15 мм с аппаратом для газовой сварки и резки</t>
  </si>
  <si>
    <t>ревизия ВРУ и этажных эл.щитков, замена деталей, протяжка контактов</t>
  </si>
  <si>
    <t>62 от 16.04.10</t>
  </si>
  <si>
    <t>замена лампочек 100 вт в подъезде</t>
  </si>
  <si>
    <t>63 от 16.04.10</t>
  </si>
  <si>
    <t>отключение отопления</t>
  </si>
  <si>
    <t>смена вентиля ф 25 мм</t>
  </si>
  <si>
    <t>ремонт кровли</t>
  </si>
  <si>
    <t>67 от 23.04.10</t>
  </si>
  <si>
    <t>ревизия задвижек ф 50 мм</t>
  </si>
  <si>
    <t>апрель 2010г.</t>
  </si>
  <si>
    <t>краска</t>
  </si>
  <si>
    <t>тр.45 от 31.08.09</t>
  </si>
  <si>
    <t xml:space="preserve">краска </t>
  </si>
  <si>
    <t>тр.59 от 30.09.09г.</t>
  </si>
  <si>
    <t>типография</t>
  </si>
  <si>
    <t>нежилое</t>
  </si>
  <si>
    <t>май 2010г</t>
  </si>
  <si>
    <t>промывка системы центрального отопления</t>
  </si>
  <si>
    <t>83 от 31.05.10</t>
  </si>
  <si>
    <t>ревизия м регулировка элеваторного узла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</si>
  <si>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</si>
  <si>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</si>
  <si>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подключение и отключение насоса для откачки воды из подва</t>
  </si>
  <si>
    <t>82 от 31.05.10</t>
  </si>
  <si>
    <t>гидравлическое испытание вх.запорной арматуры</t>
  </si>
  <si>
    <t>77 от 14.05.10</t>
  </si>
  <si>
    <t>79 от 21.05.10</t>
  </si>
  <si>
    <t>80 от 21.05.10</t>
  </si>
  <si>
    <t>ревизия задвижек ф 80,100 мм</t>
  </si>
  <si>
    <t>ревизия и регулировка элеваторного узла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</si>
  <si>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</si>
  <si>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</si>
  <si>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</si>
  <si>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</si>
  <si>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</si>
  <si>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</si>
  <si>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</si>
  <si>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</si>
  <si>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</si>
  <si>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</si>
  <si>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</si>
  <si>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</si>
  <si>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91 от 11.06.10</t>
  </si>
  <si>
    <t>установка кип</t>
  </si>
  <si>
    <t>90 от 11.06.10</t>
  </si>
  <si>
    <t>установка розетки в подвале</t>
  </si>
  <si>
    <t>смена вентиля ф 15 мм с аппаратом для газовой сварки</t>
  </si>
  <si>
    <t>98 от 25.06.10</t>
  </si>
  <si>
    <t>июль 2010г.</t>
  </si>
  <si>
    <t>укрепление элеваторного узла</t>
  </si>
  <si>
    <t>109 от 09.07.10</t>
  </si>
  <si>
    <t>ревизия эл.щитка, замена автомата АЕ 25А</t>
  </si>
  <si>
    <t>114 от 23.07.10</t>
  </si>
  <si>
    <t>август 2010 г.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</si>
  <si>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</si>
  <si>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</si>
  <si>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</si>
  <si>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</si>
  <si>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запуск системы отопления</t>
  </si>
  <si>
    <t>161 от 24.09.10</t>
  </si>
  <si>
    <t>ревизия эл.щитка</t>
  </si>
  <si>
    <t>160 от 24.09.10</t>
  </si>
  <si>
    <t>октябрь 2010г.</t>
  </si>
  <si>
    <t>смена канализационного тройка</t>
  </si>
  <si>
    <t>181 от 29.10.10</t>
  </si>
  <si>
    <t>обследование ВВП на предмет закипания латунных трубок</t>
  </si>
  <si>
    <t>177 от 22.10.10</t>
  </si>
  <si>
    <t>прочистка канализационной вытяжки</t>
  </si>
  <si>
    <t>178 от 22.10.10</t>
  </si>
  <si>
    <t>Аварийное обслуживание</t>
  </si>
  <si>
    <t>Расчетно-кассовое обслуживание</t>
  </si>
  <si>
    <t>ноябрь 2010г.</t>
  </si>
  <si>
    <t>197 от 26.11.10</t>
  </si>
  <si>
    <t>ремонт водоподогревателей</t>
  </si>
  <si>
    <t>199 от 30.11.10</t>
  </si>
  <si>
    <t>восстановление освещения в подвале</t>
  </si>
  <si>
    <t>192 от 19.11.10</t>
  </si>
  <si>
    <t>ремонт электропроводки</t>
  </si>
  <si>
    <t>ремонт инженерных систем электроснабжения</t>
  </si>
  <si>
    <t>декабрь 2010г.</t>
  </si>
  <si>
    <t>нежилые</t>
  </si>
  <si>
    <t>резервный фонд</t>
  </si>
  <si>
    <t>итого:</t>
  </si>
  <si>
    <t>январь 2011г.</t>
  </si>
  <si>
    <t>2 от 10.01.11</t>
  </si>
  <si>
    <t>февраль 2011 г.</t>
  </si>
  <si>
    <t>март 2011г.</t>
  </si>
  <si>
    <t>замена патрона настенного и лампочки</t>
  </si>
  <si>
    <t>48 от 05.03.11</t>
  </si>
  <si>
    <t>60 от 18.03.11</t>
  </si>
  <si>
    <t>устранение течи канализационного лежака</t>
  </si>
  <si>
    <t>68 от 31.03.11</t>
  </si>
  <si>
    <t>очистка крыш от сосулек и наледей</t>
  </si>
  <si>
    <t>50 от 05.03.11</t>
  </si>
  <si>
    <t>апрель 2011г.</t>
  </si>
  <si>
    <t>отключение системы теплоснабжения</t>
  </si>
  <si>
    <t>83 от 29.04.11</t>
  </si>
  <si>
    <t>ремонт канализационного стояка</t>
  </si>
  <si>
    <t>80 от 22.04.11</t>
  </si>
  <si>
    <t>банер</t>
  </si>
  <si>
    <t>май 2011г.</t>
  </si>
  <si>
    <t>ремонт батареи</t>
  </si>
  <si>
    <t>94 от 13.05.11</t>
  </si>
  <si>
    <t>гидравлические испытания вх.запорной арматуры</t>
  </si>
  <si>
    <t>июнь 2011г.</t>
  </si>
  <si>
    <t>115 от 17.06.11</t>
  </si>
  <si>
    <t>ревизия эл.щитка, замена деталей</t>
  </si>
  <si>
    <t>112 от 10.06.11</t>
  </si>
  <si>
    <t>ревизия задвижек отопления ф 50 мм</t>
  </si>
  <si>
    <t>116 от 17.06.11</t>
  </si>
  <si>
    <t>ревизия задвижек отопления ф 80,100</t>
  </si>
  <si>
    <t xml:space="preserve">ревизия задвижек хвс ф 80,100 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</si>
  <si>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</si>
  <si>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</si>
  <si>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</si>
  <si>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июль 2011г.</t>
  </si>
  <si>
    <t>подключение и отключение компрессора</t>
  </si>
  <si>
    <t>126 от 08.07.11</t>
  </si>
  <si>
    <t>127 от 08.07.11</t>
  </si>
  <si>
    <t>опрессовка системы центирального отопления</t>
  </si>
  <si>
    <t>заполнение системы отопления технической водой</t>
  </si>
  <si>
    <t>смена КИП</t>
  </si>
  <si>
    <t>136 от 29.07.11</t>
  </si>
  <si>
    <t>ремонт панельных швов</t>
  </si>
  <si>
    <t>137 от 29.07.11</t>
  </si>
  <si>
    <t>134 от 22.07.11</t>
  </si>
  <si>
    <t>проверка работы регулятора температуры на бойлере</t>
  </si>
  <si>
    <t>опрессовка бойлера</t>
  </si>
  <si>
    <t>август 2011г.</t>
  </si>
  <si>
    <t>врезка КИП на узел хвс</t>
  </si>
  <si>
    <t>142 от 05.08.11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</si>
  <si>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</si>
  <si>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</si>
  <si>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</si>
  <si>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</si>
  <si>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</si>
  <si>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178 от 30.09.11</t>
  </si>
  <si>
    <t>октябрь 2011г.</t>
  </si>
  <si>
    <t>196 от 28.10.11</t>
  </si>
  <si>
    <t>186 от 07.10.11</t>
  </si>
  <si>
    <t>ноябрь 2011г.</t>
  </si>
  <si>
    <t>замена трансформаторов тока</t>
  </si>
  <si>
    <t>204 от 03.11.11</t>
  </si>
  <si>
    <t>декабрь  2011г.</t>
  </si>
  <si>
    <t>Ремонт кровли (Локальная смета №5)</t>
  </si>
  <si>
    <t>240 от 23.12.11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</si>
  <si>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</si>
  <si>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</si>
  <si>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</si>
  <si>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Январь 2012 г.  </t>
  </si>
  <si>
    <t>Замена РТДО</t>
  </si>
  <si>
    <t>3162 от 31.10.11</t>
  </si>
  <si>
    <t xml:space="preserve">Февраль  2012 г.  </t>
  </si>
  <si>
    <t>Тех. Обслуживание  вводных и внутренних газопроводов</t>
  </si>
  <si>
    <t>1303 от 20.02.12</t>
  </si>
  <si>
    <t xml:space="preserve">Март  2012 г.  </t>
  </si>
  <si>
    <t>Устранение свища на стояке ХВС</t>
  </si>
  <si>
    <t>33 от 24.02.12 (акт №52 от 20.02.12)</t>
  </si>
  <si>
    <t>Проверка бойлера на плотность ипрочность (Калькуляция №7/ТСС/11)</t>
  </si>
  <si>
    <t>33 от 24.02.12</t>
  </si>
  <si>
    <t>Проверка бойлера на предмет накипеобразования латунных трубок (со снятием  калачей)</t>
  </si>
  <si>
    <t>40 от 29.02.12</t>
  </si>
  <si>
    <t>очистка кровли от снега и скалывание сосулек</t>
  </si>
  <si>
    <t>41 от 29.02.12</t>
  </si>
  <si>
    <t>Ревизия ЩЭ</t>
  </si>
  <si>
    <t>58 от 07.03.12</t>
  </si>
  <si>
    <t>Ревизия ШР</t>
  </si>
  <si>
    <t>Ревизия эл.щитка</t>
  </si>
  <si>
    <t>75 от 23.03.12</t>
  </si>
  <si>
    <t xml:space="preserve">Апрель   2012 г.  </t>
  </si>
  <si>
    <t>Ревизия эл.щитка, замена деталей</t>
  </si>
  <si>
    <t>95 от 13.04.12 (акт №14 от 11.04.12)</t>
  </si>
  <si>
    <t>Отключение системы отопления</t>
  </si>
  <si>
    <t>105 от 28.04.12</t>
  </si>
  <si>
    <t>акт от 4.02.12</t>
  </si>
  <si>
    <t>Проверка ВВП на плотность и прочность</t>
  </si>
  <si>
    <t>акт от 21.02.12</t>
  </si>
  <si>
    <t>Обороты с мая 2011г. по апрель 2012г.</t>
  </si>
  <si>
    <t>Остаток на 01.05.2012г.</t>
  </si>
  <si>
    <t>Генеральный директор</t>
  </si>
  <si>
    <t>А. В. Митрофанов</t>
  </si>
  <si>
    <t>Экономист 2-ой категории по учету лицевых счетов МКД</t>
  </si>
  <si>
    <t>№ 14 от 04.05.09г.</t>
  </si>
  <si>
    <t>Ревизия запорной арматуры</t>
  </si>
  <si>
    <t>142/сл от 17.06.09</t>
  </si>
  <si>
    <t xml:space="preserve">Май   2012 г.  </t>
  </si>
  <si>
    <t xml:space="preserve">Июнь   2012 г.  </t>
  </si>
  <si>
    <t xml:space="preserve">Июль   2012 г.  </t>
  </si>
  <si>
    <t xml:space="preserve">Август   2012 г.  </t>
  </si>
  <si>
    <t xml:space="preserve">Сентябрь   2012 г.  </t>
  </si>
  <si>
    <t xml:space="preserve">Октябрь   2012 г.  </t>
  </si>
  <si>
    <t xml:space="preserve">Ноябрь  2012 г.  </t>
  </si>
  <si>
    <t xml:space="preserve">Декабрь  2012 г.  </t>
  </si>
  <si>
    <t>Январь 2013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</si>
  <si>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</si>
  <si>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</si>
  <si>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</si>
  <si>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Обслуживание вводных и внутренних газопроводов жилого дома</t>
  </si>
  <si>
    <t>Проверка работы регулятора температуры на бойлере</t>
  </si>
  <si>
    <t>Ревизия задвижек отопления ф  50 мм</t>
  </si>
  <si>
    <t>125 от 31.05.12</t>
  </si>
  <si>
    <t>Исследование горячей воды</t>
  </si>
  <si>
    <t>Счет - фактура № 5/01115 от 26.06.12</t>
  </si>
  <si>
    <t>Промывка системы центрального отопления</t>
  </si>
  <si>
    <t>150 от 06.07.12</t>
  </si>
  <si>
    <t>Отключение ситемы теплоснабжения</t>
  </si>
  <si>
    <t>183 от 24.08.12</t>
  </si>
  <si>
    <t>Гидравлические испытания вх.запорной арматуры</t>
  </si>
  <si>
    <t>199 от 21.09.12</t>
  </si>
  <si>
    <t>Ревизия задвижек отопления ф 80, 100  мм</t>
  </si>
  <si>
    <t>Включение системы теплоснабжения</t>
  </si>
  <si>
    <t>Подключение системы отопления</t>
  </si>
  <si>
    <t>203 от 28.09.12</t>
  </si>
  <si>
    <t>Ревизия элеваторного узла (сопло)</t>
  </si>
  <si>
    <t>Заполнение системы отопления технической водой  с удалением воздушных пробок</t>
  </si>
  <si>
    <t>Смена запорной арматуры</t>
  </si>
  <si>
    <t>186 от 31.08.12</t>
  </si>
  <si>
    <t>Замена лампочек 95 Вт в подъезде (в подвале)</t>
  </si>
  <si>
    <t>190 от 07.09.12</t>
  </si>
  <si>
    <t>Промывка фильтров в тепловом пункте</t>
  </si>
  <si>
    <t>Смена задвижки на элеваторном узле</t>
  </si>
  <si>
    <t>156 от 20.07.12</t>
  </si>
  <si>
    <t>202 от 28.09.12</t>
  </si>
  <si>
    <t>118 от 18.05.12</t>
  </si>
  <si>
    <t>Смена чугунных на стальные</t>
  </si>
  <si>
    <t>147 от 02.07.12</t>
  </si>
  <si>
    <t>Ремонт кровли</t>
  </si>
  <si>
    <t>144 от 02.07.12</t>
  </si>
  <si>
    <t>Ремонт канализационного стояка</t>
  </si>
  <si>
    <t>208 от 30.09.12 (акт № 21 от 30.09.12)</t>
  </si>
  <si>
    <t>Демонтаж теплосчетчика</t>
  </si>
  <si>
    <t>145 от 02.07.12 (акт № 16 от 02.07.12)</t>
  </si>
  <si>
    <t>Прочистка сопел</t>
  </si>
  <si>
    <t>208 от 30.09.12 (акт № 23 от 30.09.12)</t>
  </si>
  <si>
    <t>142 от 02.07.12 (акт № 10 от 02.07.12)</t>
  </si>
  <si>
    <t>Ревизия ВРУ</t>
  </si>
  <si>
    <t>207 от 30.09.12</t>
  </si>
  <si>
    <t>Электрические замеры и электроиспытания</t>
  </si>
  <si>
    <t xml:space="preserve">С-ф (акт № 00000028 от 25.07.12 </t>
  </si>
  <si>
    <t>213 от 30.09.12</t>
  </si>
  <si>
    <t>149 от 06.07.12</t>
  </si>
  <si>
    <t>Подключение циркуляционного насоса</t>
  </si>
  <si>
    <t>213 от 30.09.12 (акт № 6 от 30.09.12)</t>
  </si>
  <si>
    <t>Опрессовка элеваторного узла</t>
  </si>
  <si>
    <t>148 от 02.07.12</t>
  </si>
  <si>
    <t>Восстановление изоляции, продухи</t>
  </si>
  <si>
    <t>209 от 30.09.12</t>
  </si>
  <si>
    <t>Отчет по выполненным работам ул. Ленинского Комсомола , 30 с мая 2011 г. по апрель 2012 г.</t>
  </si>
  <si>
    <t>Погашение задолженности прошлых периодов</t>
  </si>
  <si>
    <t>регулировка системы центрального отопления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</si>
  <si>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</si>
  <si>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</si>
  <si>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</si>
  <si>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</si>
  <si>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</si>
  <si>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</si>
  <si>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</si>
  <si>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</si>
  <si>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</si>
  <si>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7842,58 (по тарифу)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</si>
</sst>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i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8"/>
      <color indexed="10"/>
      <name val="Arial"/>
      <family val="2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8"/>
      <color rgb="FFFF0000"/>
      <name val="Arial"/>
      <family val="2"/>
    </font>
    <font>
      <b/>
      <i/>
      <sz val="9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2" fontId="1" fillId="35" borderId="11" xfId="0" applyNumberFormat="1" applyFont="1" applyFill="1" applyBorder="1" applyAlignment="1">
      <alignment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2" fontId="1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2" fontId="2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11" fillId="35" borderId="0" xfId="0" applyFont="1" applyFill="1" applyAlignment="1">
      <alignment horizontal="right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right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53" fillId="35" borderId="0" xfId="0" applyNumberFormat="1" applyFont="1" applyFill="1" applyAlignment="1">
      <alignment/>
    </xf>
    <xf numFmtId="2" fontId="54" fillId="35" borderId="0" xfId="0" applyNumberFormat="1" applyFont="1" applyFill="1" applyAlignment="1">
      <alignment/>
    </xf>
    <xf numFmtId="0" fontId="0" fillId="35" borderId="0" xfId="0" applyFill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3" fillId="35" borderId="14" xfId="0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10" fillId="36" borderId="11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2" fontId="1" fillId="36" borderId="0" xfId="0" applyNumberFormat="1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2" fontId="5" fillId="36" borderId="11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2" fontId="2" fillId="36" borderId="10" xfId="0" applyNumberFormat="1" applyFont="1" applyFill="1" applyBorder="1" applyAlignment="1">
      <alignment horizontal="center" vertical="center"/>
    </xf>
    <xf numFmtId="2" fontId="55" fillId="35" borderId="11" xfId="0" applyNumberFormat="1" applyFont="1" applyFill="1" applyBorder="1" applyAlignment="1">
      <alignment horizontal="center" vertical="center" wrapText="1"/>
    </xf>
    <xf numFmtId="2" fontId="13" fillId="35" borderId="11" xfId="0" applyNumberFormat="1" applyFont="1" applyFill="1" applyBorder="1" applyAlignment="1">
      <alignment horizontal="center" vertical="center"/>
    </xf>
    <xf numFmtId="2" fontId="56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9" fillId="35" borderId="0" xfId="0" applyFont="1" applyFill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92"/>
  <sheetViews>
    <sheetView tabSelected="1" zoomScalePageLayoutView="0" workbookViewId="0" topLeftCell="A40">
      <pane xSplit="1" topLeftCell="DB1" activePane="topRight" state="frozen"/>
      <selection pane="topLeft" activeCell="A1" sqref="A1"/>
      <selection pane="topRight" activeCell="DF80" sqref="DF80"/>
    </sheetView>
  </sheetViews>
  <sheetFormatPr defaultColWidth="9.00390625" defaultRowHeight="12.75"/>
  <cols>
    <col min="1" max="1" width="37.625" style="10" customWidth="1"/>
    <col min="2" max="19" width="12.253906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2.25390625" style="9" customWidth="1"/>
    <col min="30" max="32" width="9.125" style="9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70" width="12.125" style="10" customWidth="1"/>
    <col min="71" max="71" width="33.625" style="10" customWidth="1"/>
    <col min="72" max="73" width="12.125" style="10" customWidth="1"/>
    <col min="74" max="74" width="33.625" style="10" customWidth="1"/>
    <col min="75" max="76" width="12.125" style="10" customWidth="1"/>
    <col min="77" max="77" width="33.625" style="10" customWidth="1"/>
    <col min="78" max="79" width="12.125" style="10" customWidth="1"/>
    <col min="80" max="80" width="33.625" style="10" customWidth="1"/>
    <col min="81" max="82" width="12.125" style="10" customWidth="1"/>
    <col min="83" max="83" width="33.625" style="10" customWidth="1"/>
    <col min="84" max="85" width="12.125" style="10" customWidth="1"/>
    <col min="86" max="86" width="33.625" style="10" customWidth="1"/>
    <col min="87" max="88" width="12.125" style="10" customWidth="1"/>
    <col min="89" max="89" width="33.625" style="10" customWidth="1"/>
    <col min="90" max="91" width="12.125" style="10" customWidth="1"/>
    <col min="92" max="92" width="33.625" style="10" customWidth="1"/>
    <col min="93" max="94" width="12.125" style="10" customWidth="1"/>
    <col min="95" max="95" width="9.625" style="10" customWidth="1"/>
    <col min="96" max="96" width="33.625" style="10" customWidth="1"/>
    <col min="97" max="98" width="12.125" style="10" customWidth="1"/>
    <col min="99" max="99" width="33.625" style="10" customWidth="1"/>
    <col min="100" max="101" width="12.125" style="10" customWidth="1"/>
    <col min="102" max="102" width="33.625" style="10" customWidth="1"/>
    <col min="103" max="104" width="12.125" style="10" customWidth="1"/>
    <col min="105" max="105" width="33.625" style="10" customWidth="1"/>
    <col min="106" max="107" width="12.125" style="10" customWidth="1"/>
    <col min="108" max="108" width="9.125" style="10" customWidth="1"/>
    <col min="109" max="109" width="10.875" style="10" customWidth="1"/>
    <col min="110" max="110" width="33.625" style="10" customWidth="1"/>
    <col min="111" max="112" width="12.125" style="10" customWidth="1"/>
    <col min="113" max="113" width="33.625" style="10" customWidth="1"/>
    <col min="114" max="115" width="12.125" style="10" customWidth="1"/>
    <col min="116" max="116" width="33.625" style="10" customWidth="1"/>
    <col min="117" max="118" width="12.125" style="10" customWidth="1"/>
    <col min="119" max="119" width="33.625" style="10" customWidth="1"/>
    <col min="120" max="121" width="12.125" style="10" customWidth="1"/>
    <col min="122" max="122" width="33.625" style="10" customWidth="1"/>
    <col min="123" max="124" width="12.125" style="10" customWidth="1"/>
    <col min="125" max="125" width="33.625" style="10" customWidth="1"/>
    <col min="126" max="127" width="12.125" style="10" customWidth="1"/>
    <col min="128" max="128" width="33.625" style="10" customWidth="1"/>
    <col min="129" max="130" width="12.125" style="10" customWidth="1"/>
    <col min="131" max="131" width="33.625" style="10" customWidth="1"/>
    <col min="132" max="133" width="12.125" style="10" customWidth="1"/>
    <col min="134" max="134" width="33.625" style="10" customWidth="1"/>
    <col min="135" max="136" width="12.125" style="10" customWidth="1"/>
    <col min="137" max="137" width="33.625" style="10" customWidth="1"/>
    <col min="138" max="139" width="12.125" style="10" customWidth="1"/>
    <col min="140" max="140" width="33.625" style="10" customWidth="1"/>
    <col min="141" max="142" width="12.125" style="10" customWidth="1"/>
    <col min="143" max="143" width="33.625" style="10" customWidth="1"/>
    <col min="144" max="147" width="12.125" style="10" customWidth="1"/>
    <col min="148" max="148" width="40.875" style="0" customWidth="1"/>
    <col min="149" max="149" width="14.25390625" style="0" customWidth="1"/>
    <col min="151" max="151" width="34.75390625" style="0" customWidth="1"/>
    <col min="152" max="152" width="14.25390625" style="0" customWidth="1"/>
    <col min="154" max="154" width="35.625" style="0" customWidth="1"/>
    <col min="155" max="155" width="14.25390625" style="0" customWidth="1"/>
    <col min="157" max="157" width="36.75390625" style="0" customWidth="1"/>
    <col min="158" max="158" width="14.25390625" style="0" customWidth="1"/>
    <col min="160" max="160" width="36.75390625" style="0" customWidth="1"/>
    <col min="161" max="161" width="14.25390625" style="0" customWidth="1"/>
    <col min="163" max="163" width="36.75390625" style="0" customWidth="1"/>
    <col min="164" max="164" width="14.25390625" style="0" customWidth="1"/>
    <col min="166" max="166" width="36.75390625" style="0" customWidth="1"/>
    <col min="167" max="167" width="14.25390625" style="0" customWidth="1"/>
    <col min="169" max="169" width="36.75390625" style="0" customWidth="1"/>
    <col min="170" max="170" width="14.25390625" style="0" customWidth="1"/>
    <col min="172" max="172" width="36.75390625" style="0" customWidth="1"/>
    <col min="173" max="173" width="14.25390625" style="0" customWidth="1"/>
  </cols>
  <sheetData>
    <row r="1" spans="1:174" s="7" customFormat="1" ht="13.5" customHeight="1">
      <c r="A1" s="119" t="s">
        <v>507</v>
      </c>
      <c r="B1" s="87"/>
      <c r="C1" s="87"/>
      <c r="D1" s="87"/>
      <c r="E1" s="87"/>
      <c r="F1" s="87"/>
      <c r="G1" s="87"/>
      <c r="H1" s="8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10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10"/>
      <c r="DE1" s="10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</row>
    <row r="2" spans="1:174" s="7" customFormat="1" ht="12.75" customHeight="1">
      <c r="A2" s="119"/>
      <c r="B2" s="87"/>
      <c r="C2" s="87"/>
      <c r="D2" s="87"/>
      <c r="E2" s="87"/>
      <c r="F2" s="87"/>
      <c r="G2" s="87"/>
      <c r="H2" s="8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10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10"/>
      <c r="DE2" s="10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</row>
    <row r="3" spans="1:174" s="7" customFormat="1" ht="24" customHeight="1">
      <c r="A3" s="120"/>
      <c r="B3" s="88"/>
      <c r="C3" s="88"/>
      <c r="D3" s="88"/>
      <c r="E3" s="88"/>
      <c r="F3" s="88"/>
      <c r="G3" s="88"/>
      <c r="H3" s="8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10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10"/>
      <c r="DE3" s="10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</row>
    <row r="4" spans="1:174" ht="12.75">
      <c r="A4" s="134" t="s">
        <v>0</v>
      </c>
      <c r="B4" s="136" t="s">
        <v>10</v>
      </c>
      <c r="C4" s="136"/>
      <c r="D4" s="136" t="s">
        <v>11</v>
      </c>
      <c r="E4" s="136"/>
      <c r="F4" s="137" t="s">
        <v>12</v>
      </c>
      <c r="G4" s="137"/>
      <c r="H4" s="137" t="s">
        <v>13</v>
      </c>
      <c r="I4" s="137"/>
      <c r="J4" s="137" t="s">
        <v>14</v>
      </c>
      <c r="K4" s="137"/>
      <c r="L4" s="127" t="s">
        <v>31</v>
      </c>
      <c r="M4" s="138"/>
      <c r="N4" s="127" t="s">
        <v>32</v>
      </c>
      <c r="O4" s="138"/>
      <c r="P4" s="127" t="s">
        <v>35</v>
      </c>
      <c r="Q4" s="138"/>
      <c r="R4" s="137" t="s">
        <v>8</v>
      </c>
      <c r="S4" s="137"/>
      <c r="T4" s="127" t="s">
        <v>128</v>
      </c>
      <c r="U4" s="128"/>
      <c r="V4" s="129"/>
      <c r="W4" s="127" t="s">
        <v>64</v>
      </c>
      <c r="X4" s="128"/>
      <c r="Y4" s="139"/>
      <c r="Z4" s="127" t="s">
        <v>89</v>
      </c>
      <c r="AA4" s="128"/>
      <c r="AB4" s="139"/>
      <c r="AC4" s="140" t="s">
        <v>88</v>
      </c>
      <c r="AD4" s="140"/>
      <c r="AE4" s="140"/>
      <c r="AF4" s="11"/>
      <c r="AG4" s="127" t="s">
        <v>110</v>
      </c>
      <c r="AH4" s="128"/>
      <c r="AI4" s="129"/>
      <c r="AJ4" s="127" t="s">
        <v>111</v>
      </c>
      <c r="AK4" s="128"/>
      <c r="AL4" s="129"/>
      <c r="AM4" s="127" t="s">
        <v>191</v>
      </c>
      <c r="AN4" s="128"/>
      <c r="AO4" s="129"/>
      <c r="AP4" s="127" t="s">
        <v>166</v>
      </c>
      <c r="AQ4" s="128"/>
      <c r="AR4" s="129"/>
      <c r="AS4" s="127" t="s">
        <v>178</v>
      </c>
      <c r="AT4" s="128"/>
      <c r="AU4" s="129"/>
      <c r="AV4" s="127" t="s">
        <v>204</v>
      </c>
      <c r="AW4" s="128"/>
      <c r="AX4" s="129"/>
      <c r="AY4" s="127" t="s">
        <v>211</v>
      </c>
      <c r="AZ4" s="128"/>
      <c r="BA4" s="129"/>
      <c r="BB4" s="127" t="s">
        <v>212</v>
      </c>
      <c r="BC4" s="128"/>
      <c r="BD4" s="129"/>
      <c r="BE4" s="127" t="s">
        <v>237</v>
      </c>
      <c r="BF4" s="128"/>
      <c r="BG4" s="129"/>
      <c r="BH4" s="127" t="s">
        <v>238</v>
      </c>
      <c r="BI4" s="128"/>
      <c r="BJ4" s="129"/>
      <c r="BK4" s="127" t="s">
        <v>239</v>
      </c>
      <c r="BL4" s="128"/>
      <c r="BM4" s="129"/>
      <c r="BN4" s="127" t="s">
        <v>269</v>
      </c>
      <c r="BO4" s="128"/>
      <c r="BP4" s="129"/>
      <c r="BS4" s="127" t="s">
        <v>276</v>
      </c>
      <c r="BT4" s="128"/>
      <c r="BU4" s="129"/>
      <c r="BV4" s="127" t="s">
        <v>301</v>
      </c>
      <c r="BW4" s="128"/>
      <c r="BX4" s="129"/>
      <c r="BY4" s="127" t="s">
        <v>308</v>
      </c>
      <c r="BZ4" s="128"/>
      <c r="CA4" s="129"/>
      <c r="CB4" s="127" t="s">
        <v>313</v>
      </c>
      <c r="CC4" s="128"/>
      <c r="CD4" s="129"/>
      <c r="CE4" s="127" t="s">
        <v>317</v>
      </c>
      <c r="CF4" s="128"/>
      <c r="CG4" s="129"/>
      <c r="CH4" s="127" t="s">
        <v>322</v>
      </c>
      <c r="CI4" s="128"/>
      <c r="CJ4" s="129"/>
      <c r="CK4" s="127" t="s">
        <v>331</v>
      </c>
      <c r="CL4" s="128"/>
      <c r="CM4" s="129"/>
      <c r="CN4" s="127" t="s">
        <v>339</v>
      </c>
      <c r="CO4" s="128"/>
      <c r="CP4" s="129"/>
      <c r="CR4" s="127" t="s">
        <v>343</v>
      </c>
      <c r="CS4" s="128"/>
      <c r="CT4" s="129"/>
      <c r="CU4" s="127" t="s">
        <v>345</v>
      </c>
      <c r="CV4" s="128"/>
      <c r="CW4" s="129"/>
      <c r="CX4" s="127" t="s">
        <v>346</v>
      </c>
      <c r="CY4" s="128"/>
      <c r="CZ4" s="129"/>
      <c r="DA4" s="127" t="s">
        <v>354</v>
      </c>
      <c r="DB4" s="128"/>
      <c r="DC4" s="129"/>
      <c r="DF4" s="127" t="s">
        <v>360</v>
      </c>
      <c r="DG4" s="128"/>
      <c r="DH4" s="129"/>
      <c r="DI4" s="127" t="s">
        <v>364</v>
      </c>
      <c r="DJ4" s="128"/>
      <c r="DK4" s="129"/>
      <c r="DL4" s="127" t="s">
        <v>375</v>
      </c>
      <c r="DM4" s="128"/>
      <c r="DN4" s="129"/>
      <c r="DO4" s="127" t="s">
        <v>388</v>
      </c>
      <c r="DP4" s="128"/>
      <c r="DQ4" s="129"/>
      <c r="DR4" s="127" t="s">
        <v>394</v>
      </c>
      <c r="DS4" s="128"/>
      <c r="DT4" s="129"/>
      <c r="DU4" s="127" t="s">
        <v>397</v>
      </c>
      <c r="DV4" s="128"/>
      <c r="DW4" s="129"/>
      <c r="DX4" s="127" t="s">
        <v>400</v>
      </c>
      <c r="DY4" s="128"/>
      <c r="DZ4" s="129"/>
      <c r="EA4" s="127" t="s">
        <v>403</v>
      </c>
      <c r="EB4" s="128"/>
      <c r="EC4" s="129"/>
      <c r="ED4" s="127" t="s">
        <v>409</v>
      </c>
      <c r="EE4" s="128"/>
      <c r="EF4" s="129"/>
      <c r="EG4" s="127" t="s">
        <v>412</v>
      </c>
      <c r="EH4" s="128"/>
      <c r="EI4" s="129"/>
      <c r="EJ4" s="127" t="s">
        <v>415</v>
      </c>
      <c r="EK4" s="128"/>
      <c r="EL4" s="129"/>
      <c r="EM4" s="127" t="s">
        <v>429</v>
      </c>
      <c r="EN4" s="128"/>
      <c r="EO4" s="129"/>
      <c r="ER4" s="127" t="s">
        <v>445</v>
      </c>
      <c r="ES4" s="128"/>
      <c r="ET4" s="129"/>
      <c r="EU4" s="127" t="s">
        <v>446</v>
      </c>
      <c r="EV4" s="128"/>
      <c r="EW4" s="129"/>
      <c r="EX4" s="127" t="s">
        <v>447</v>
      </c>
      <c r="EY4" s="128"/>
      <c r="EZ4" s="129"/>
      <c r="FA4" s="127" t="s">
        <v>448</v>
      </c>
      <c r="FB4" s="128"/>
      <c r="FC4" s="129"/>
      <c r="FD4" s="127" t="s">
        <v>449</v>
      </c>
      <c r="FE4" s="128"/>
      <c r="FF4" s="129"/>
      <c r="FG4" s="127" t="s">
        <v>450</v>
      </c>
      <c r="FH4" s="128"/>
      <c r="FI4" s="129"/>
      <c r="FJ4" s="127" t="s">
        <v>451</v>
      </c>
      <c r="FK4" s="128"/>
      <c r="FL4" s="129"/>
      <c r="FM4" s="127" t="s">
        <v>452</v>
      </c>
      <c r="FN4" s="128"/>
      <c r="FO4" s="129"/>
      <c r="FP4" s="127" t="s">
        <v>453</v>
      </c>
      <c r="FQ4" s="128"/>
      <c r="FR4" s="129"/>
    </row>
    <row r="5" spans="1:174" ht="45" customHeight="1">
      <c r="A5" s="135"/>
      <c r="B5" s="12" t="s">
        <v>1</v>
      </c>
      <c r="C5" s="12" t="s">
        <v>37</v>
      </c>
      <c r="D5" s="12" t="s">
        <v>1</v>
      </c>
      <c r="E5" s="12" t="s">
        <v>37</v>
      </c>
      <c r="F5" s="12" t="s">
        <v>1</v>
      </c>
      <c r="G5" s="12" t="s">
        <v>37</v>
      </c>
      <c r="H5" s="12" t="s">
        <v>1</v>
      </c>
      <c r="I5" s="12" t="s">
        <v>37</v>
      </c>
      <c r="J5" s="12" t="s">
        <v>1</v>
      </c>
      <c r="K5" s="12" t="s">
        <v>37</v>
      </c>
      <c r="L5" s="12" t="s">
        <v>1</v>
      </c>
      <c r="M5" s="12" t="s">
        <v>37</v>
      </c>
      <c r="N5" s="12" t="s">
        <v>1</v>
      </c>
      <c r="O5" s="12" t="s">
        <v>37</v>
      </c>
      <c r="P5" s="12" t="s">
        <v>1</v>
      </c>
      <c r="Q5" s="12" t="s">
        <v>37</v>
      </c>
      <c r="R5" s="12" t="s">
        <v>1</v>
      </c>
      <c r="S5" s="12" t="s">
        <v>37</v>
      </c>
      <c r="T5" s="12" t="s">
        <v>0</v>
      </c>
      <c r="U5" s="12" t="s">
        <v>65</v>
      </c>
      <c r="V5" s="12" t="s">
        <v>66</v>
      </c>
      <c r="W5" s="12" t="s">
        <v>0</v>
      </c>
      <c r="X5" s="12" t="s">
        <v>65</v>
      </c>
      <c r="Y5" s="13" t="s">
        <v>66</v>
      </c>
      <c r="Z5" s="12" t="s">
        <v>0</v>
      </c>
      <c r="AA5" s="12" t="s">
        <v>65</v>
      </c>
      <c r="AB5" s="13" t="s">
        <v>66</v>
      </c>
      <c r="AC5" s="12" t="s">
        <v>0</v>
      </c>
      <c r="AD5" s="12" t="s">
        <v>65</v>
      </c>
      <c r="AE5" s="12" t="s">
        <v>66</v>
      </c>
      <c r="AF5" s="12"/>
      <c r="AG5" s="12" t="s">
        <v>0</v>
      </c>
      <c r="AH5" s="12" t="s">
        <v>65</v>
      </c>
      <c r="AI5" s="12" t="s">
        <v>66</v>
      </c>
      <c r="AJ5" s="12" t="s">
        <v>0</v>
      </c>
      <c r="AK5" s="12" t="s">
        <v>65</v>
      </c>
      <c r="AL5" s="12" t="s">
        <v>66</v>
      </c>
      <c r="AM5" s="12" t="s">
        <v>0</v>
      </c>
      <c r="AN5" s="12" t="s">
        <v>65</v>
      </c>
      <c r="AO5" s="12" t="s">
        <v>66</v>
      </c>
      <c r="AP5" s="12" t="s">
        <v>0</v>
      </c>
      <c r="AQ5" s="12" t="s">
        <v>65</v>
      </c>
      <c r="AR5" s="12" t="s">
        <v>66</v>
      </c>
      <c r="AS5" s="12" t="s">
        <v>0</v>
      </c>
      <c r="AT5" s="12" t="s">
        <v>65</v>
      </c>
      <c r="AU5" s="12" t="s">
        <v>66</v>
      </c>
      <c r="AV5" s="12" t="s">
        <v>0</v>
      </c>
      <c r="AW5" s="12" t="s">
        <v>65</v>
      </c>
      <c r="AX5" s="12" t="s">
        <v>66</v>
      </c>
      <c r="AY5" s="12" t="s">
        <v>0</v>
      </c>
      <c r="AZ5" s="12" t="s">
        <v>65</v>
      </c>
      <c r="BA5" s="12" t="s">
        <v>66</v>
      </c>
      <c r="BB5" s="12" t="s">
        <v>0</v>
      </c>
      <c r="BC5" s="12" t="s">
        <v>65</v>
      </c>
      <c r="BD5" s="12" t="s">
        <v>66</v>
      </c>
      <c r="BE5" s="12" t="s">
        <v>0</v>
      </c>
      <c r="BF5" s="12" t="s">
        <v>65</v>
      </c>
      <c r="BG5" s="12" t="s">
        <v>66</v>
      </c>
      <c r="BH5" s="12" t="s">
        <v>0</v>
      </c>
      <c r="BI5" s="12" t="s">
        <v>65</v>
      </c>
      <c r="BJ5" s="12" t="s">
        <v>66</v>
      </c>
      <c r="BK5" s="12" t="s">
        <v>0</v>
      </c>
      <c r="BL5" s="12" t="s">
        <v>65</v>
      </c>
      <c r="BM5" s="12" t="s">
        <v>66</v>
      </c>
      <c r="BN5" s="12" t="s">
        <v>0</v>
      </c>
      <c r="BO5" s="12" t="s">
        <v>65</v>
      </c>
      <c r="BP5" s="12" t="s">
        <v>66</v>
      </c>
      <c r="BQ5" s="12"/>
      <c r="BR5" s="12"/>
      <c r="BS5" s="12" t="s">
        <v>0</v>
      </c>
      <c r="BT5" s="12" t="s">
        <v>65</v>
      </c>
      <c r="BU5" s="12" t="s">
        <v>66</v>
      </c>
      <c r="BV5" s="12" t="s">
        <v>0</v>
      </c>
      <c r="BW5" s="12" t="s">
        <v>65</v>
      </c>
      <c r="BX5" s="12" t="s">
        <v>66</v>
      </c>
      <c r="BY5" s="12" t="s">
        <v>0</v>
      </c>
      <c r="BZ5" s="12" t="s">
        <v>65</v>
      </c>
      <c r="CA5" s="12" t="s">
        <v>66</v>
      </c>
      <c r="CB5" s="12" t="s">
        <v>0</v>
      </c>
      <c r="CC5" s="12" t="s">
        <v>65</v>
      </c>
      <c r="CD5" s="12" t="s">
        <v>66</v>
      </c>
      <c r="CE5" s="12" t="s">
        <v>0</v>
      </c>
      <c r="CF5" s="12" t="s">
        <v>65</v>
      </c>
      <c r="CG5" s="12" t="s">
        <v>66</v>
      </c>
      <c r="CH5" s="12" t="s">
        <v>0</v>
      </c>
      <c r="CI5" s="12" t="s">
        <v>65</v>
      </c>
      <c r="CJ5" s="12" t="s">
        <v>66</v>
      </c>
      <c r="CK5" s="12" t="s">
        <v>0</v>
      </c>
      <c r="CL5" s="12" t="s">
        <v>65</v>
      </c>
      <c r="CM5" s="12" t="s">
        <v>66</v>
      </c>
      <c r="CN5" s="12" t="s">
        <v>0</v>
      </c>
      <c r="CO5" s="12" t="s">
        <v>65</v>
      </c>
      <c r="CP5" s="12" t="s">
        <v>66</v>
      </c>
      <c r="CR5" s="12" t="s">
        <v>0</v>
      </c>
      <c r="CS5" s="12" t="s">
        <v>65</v>
      </c>
      <c r="CT5" s="12" t="s">
        <v>66</v>
      </c>
      <c r="CU5" s="12" t="s">
        <v>0</v>
      </c>
      <c r="CV5" s="12" t="s">
        <v>65</v>
      </c>
      <c r="CW5" s="12" t="s">
        <v>66</v>
      </c>
      <c r="CX5" s="12" t="s">
        <v>0</v>
      </c>
      <c r="CY5" s="12" t="s">
        <v>65</v>
      </c>
      <c r="CZ5" s="12" t="s">
        <v>66</v>
      </c>
      <c r="DA5" s="12" t="s">
        <v>0</v>
      </c>
      <c r="DB5" s="12" t="s">
        <v>65</v>
      </c>
      <c r="DC5" s="12" t="s">
        <v>66</v>
      </c>
      <c r="DF5" s="12" t="s">
        <v>0</v>
      </c>
      <c r="DG5" s="12" t="s">
        <v>65</v>
      </c>
      <c r="DH5" s="12" t="s">
        <v>66</v>
      </c>
      <c r="DI5" s="12" t="s">
        <v>0</v>
      </c>
      <c r="DJ5" s="12" t="s">
        <v>65</v>
      </c>
      <c r="DK5" s="12" t="s">
        <v>66</v>
      </c>
      <c r="DL5" s="12" t="s">
        <v>0</v>
      </c>
      <c r="DM5" s="12" t="s">
        <v>65</v>
      </c>
      <c r="DN5" s="12" t="s">
        <v>66</v>
      </c>
      <c r="DO5" s="12" t="s">
        <v>0</v>
      </c>
      <c r="DP5" s="12" t="s">
        <v>65</v>
      </c>
      <c r="DQ5" s="12" t="s">
        <v>66</v>
      </c>
      <c r="DR5" s="12" t="s">
        <v>0</v>
      </c>
      <c r="DS5" s="12" t="s">
        <v>65</v>
      </c>
      <c r="DT5" s="12" t="s">
        <v>66</v>
      </c>
      <c r="DU5" s="12" t="s">
        <v>0</v>
      </c>
      <c r="DV5" s="12" t="s">
        <v>65</v>
      </c>
      <c r="DW5" s="12" t="s">
        <v>66</v>
      </c>
      <c r="DX5" s="12" t="s">
        <v>0</v>
      </c>
      <c r="DY5" s="12" t="s">
        <v>65</v>
      </c>
      <c r="DZ5" s="12" t="s">
        <v>66</v>
      </c>
      <c r="EA5" s="12" t="s">
        <v>0</v>
      </c>
      <c r="EB5" s="12" t="s">
        <v>65</v>
      </c>
      <c r="EC5" s="12" t="s">
        <v>66</v>
      </c>
      <c r="ED5" s="12" t="s">
        <v>0</v>
      </c>
      <c r="EE5" s="12" t="s">
        <v>65</v>
      </c>
      <c r="EF5" s="12" t="s">
        <v>66</v>
      </c>
      <c r="EG5" s="12" t="s">
        <v>0</v>
      </c>
      <c r="EH5" s="12" t="s">
        <v>65</v>
      </c>
      <c r="EI5" s="12" t="s">
        <v>66</v>
      </c>
      <c r="EJ5" s="12" t="s">
        <v>0</v>
      </c>
      <c r="EK5" s="12" t="s">
        <v>65</v>
      </c>
      <c r="EL5" s="12" t="s">
        <v>66</v>
      </c>
      <c r="EM5" s="12" t="s">
        <v>0</v>
      </c>
      <c r="EN5" s="12" t="s">
        <v>65</v>
      </c>
      <c r="EO5" s="12" t="s">
        <v>66</v>
      </c>
      <c r="EP5" s="12"/>
      <c r="EQ5" s="12"/>
      <c r="ER5" s="76" t="s">
        <v>0</v>
      </c>
      <c r="ES5" s="76" t="s">
        <v>65</v>
      </c>
      <c r="ET5" s="76" t="s">
        <v>66</v>
      </c>
      <c r="EU5" s="76" t="s">
        <v>0</v>
      </c>
      <c r="EV5" s="76" t="s">
        <v>65</v>
      </c>
      <c r="EW5" s="76" t="s">
        <v>66</v>
      </c>
      <c r="EX5" s="76" t="s">
        <v>0</v>
      </c>
      <c r="EY5" s="76" t="s">
        <v>65</v>
      </c>
      <c r="EZ5" s="76" t="s">
        <v>66</v>
      </c>
      <c r="FA5" s="76" t="s">
        <v>0</v>
      </c>
      <c r="FB5" s="76" t="s">
        <v>65</v>
      </c>
      <c r="FC5" s="76" t="s">
        <v>66</v>
      </c>
      <c r="FD5" s="76" t="s">
        <v>0</v>
      </c>
      <c r="FE5" s="76" t="s">
        <v>65</v>
      </c>
      <c r="FF5" s="76" t="s">
        <v>66</v>
      </c>
      <c r="FG5" s="76" t="s">
        <v>0</v>
      </c>
      <c r="FH5" s="76" t="s">
        <v>65</v>
      </c>
      <c r="FI5" s="76" t="s">
        <v>66</v>
      </c>
      <c r="FJ5" s="76" t="s">
        <v>0</v>
      </c>
      <c r="FK5" s="76" t="s">
        <v>65</v>
      </c>
      <c r="FL5" s="76" t="s">
        <v>66</v>
      </c>
      <c r="FM5" s="76" t="s">
        <v>0</v>
      </c>
      <c r="FN5" s="76" t="s">
        <v>65</v>
      </c>
      <c r="FO5" s="76" t="s">
        <v>66</v>
      </c>
      <c r="FP5" s="76" t="s">
        <v>0</v>
      </c>
      <c r="FQ5" s="76" t="s">
        <v>65</v>
      </c>
      <c r="FR5" s="76" t="s">
        <v>66</v>
      </c>
    </row>
    <row r="6" spans="1:174" ht="20.25" customHeight="1">
      <c r="A6" s="14"/>
      <c r="B6" s="123" t="s">
        <v>2</v>
      </c>
      <c r="C6" s="123"/>
      <c r="D6" s="123" t="s">
        <v>2</v>
      </c>
      <c r="E6" s="123"/>
      <c r="F6" s="123" t="s">
        <v>2</v>
      </c>
      <c r="G6" s="123"/>
      <c r="H6" s="123" t="s">
        <v>2</v>
      </c>
      <c r="I6" s="123"/>
      <c r="J6" s="123" t="s">
        <v>2</v>
      </c>
      <c r="K6" s="123"/>
      <c r="L6" s="123" t="s">
        <v>2</v>
      </c>
      <c r="M6" s="123"/>
      <c r="N6" s="123" t="s">
        <v>2</v>
      </c>
      <c r="O6" s="123"/>
      <c r="P6" s="123" t="s">
        <v>2</v>
      </c>
      <c r="Q6" s="123"/>
      <c r="R6" s="123" t="s">
        <v>2</v>
      </c>
      <c r="S6" s="123"/>
      <c r="T6" s="124"/>
      <c r="U6" s="125"/>
      <c r="V6" s="126"/>
      <c r="W6" s="124"/>
      <c r="X6" s="125"/>
      <c r="Y6" s="126"/>
      <c r="Z6" s="124"/>
      <c r="AA6" s="125"/>
      <c r="AB6" s="126"/>
      <c r="AC6" s="123"/>
      <c r="AD6" s="123"/>
      <c r="AE6" s="133"/>
      <c r="AF6" s="15"/>
      <c r="AG6" s="124"/>
      <c r="AH6" s="125"/>
      <c r="AI6" s="126"/>
      <c r="AJ6" s="124"/>
      <c r="AK6" s="125"/>
      <c r="AL6" s="126"/>
      <c r="AM6" s="124"/>
      <c r="AN6" s="125"/>
      <c r="AO6" s="126"/>
      <c r="AP6" s="124"/>
      <c r="AQ6" s="125"/>
      <c r="AR6" s="126"/>
      <c r="AS6" s="124"/>
      <c r="AT6" s="125"/>
      <c r="AU6" s="126"/>
      <c r="AV6" s="124"/>
      <c r="AW6" s="125"/>
      <c r="AX6" s="126"/>
      <c r="AY6" s="124"/>
      <c r="AZ6" s="125"/>
      <c r="BA6" s="126"/>
      <c r="BB6" s="124"/>
      <c r="BC6" s="125"/>
      <c r="BD6" s="126"/>
      <c r="BE6" s="124"/>
      <c r="BF6" s="125"/>
      <c r="BG6" s="126"/>
      <c r="BH6" s="124"/>
      <c r="BI6" s="125"/>
      <c r="BJ6" s="126"/>
      <c r="BK6" s="124"/>
      <c r="BL6" s="125"/>
      <c r="BM6" s="126"/>
      <c r="BN6" s="124"/>
      <c r="BO6" s="125"/>
      <c r="BP6" s="126"/>
      <c r="BS6" s="124"/>
      <c r="BT6" s="125"/>
      <c r="BU6" s="126"/>
      <c r="BV6" s="124"/>
      <c r="BW6" s="125"/>
      <c r="BX6" s="126"/>
      <c r="BY6" s="124"/>
      <c r="BZ6" s="125"/>
      <c r="CA6" s="126"/>
      <c r="CB6" s="124"/>
      <c r="CC6" s="125"/>
      <c r="CD6" s="126"/>
      <c r="CE6" s="124"/>
      <c r="CF6" s="125"/>
      <c r="CG6" s="126"/>
      <c r="CH6" s="124"/>
      <c r="CI6" s="125"/>
      <c r="CJ6" s="126"/>
      <c r="CK6" s="124"/>
      <c r="CL6" s="125"/>
      <c r="CM6" s="126"/>
      <c r="CN6" s="124"/>
      <c r="CO6" s="125"/>
      <c r="CP6" s="126"/>
      <c r="CR6" s="124"/>
      <c r="CS6" s="125"/>
      <c r="CT6" s="126"/>
      <c r="CU6" s="124"/>
      <c r="CV6" s="125"/>
      <c r="CW6" s="126"/>
      <c r="CX6" s="124"/>
      <c r="CY6" s="125"/>
      <c r="CZ6" s="126"/>
      <c r="DA6" s="124"/>
      <c r="DB6" s="125"/>
      <c r="DC6" s="126"/>
      <c r="DF6" s="124"/>
      <c r="DG6" s="125"/>
      <c r="DH6" s="126"/>
      <c r="DI6" s="124"/>
      <c r="DJ6" s="125"/>
      <c r="DK6" s="126"/>
      <c r="DL6" s="124"/>
      <c r="DM6" s="125"/>
      <c r="DN6" s="126"/>
      <c r="DO6" s="124"/>
      <c r="DP6" s="125"/>
      <c r="DQ6" s="126"/>
      <c r="DR6" s="124"/>
      <c r="DS6" s="125"/>
      <c r="DT6" s="126"/>
      <c r="DU6" s="124"/>
      <c r="DV6" s="125"/>
      <c r="DW6" s="126"/>
      <c r="DX6" s="124"/>
      <c r="DY6" s="125"/>
      <c r="DZ6" s="126"/>
      <c r="EA6" s="124"/>
      <c r="EB6" s="125"/>
      <c r="EC6" s="126"/>
      <c r="ED6" s="124"/>
      <c r="EE6" s="125"/>
      <c r="EF6" s="126"/>
      <c r="EG6" s="124"/>
      <c r="EH6" s="125"/>
      <c r="EI6" s="126"/>
      <c r="EJ6" s="124"/>
      <c r="EK6" s="125"/>
      <c r="EL6" s="126"/>
      <c r="EM6" s="124"/>
      <c r="EN6" s="125"/>
      <c r="EO6" s="126"/>
      <c r="ER6" s="124"/>
      <c r="ES6" s="125"/>
      <c r="ET6" s="126"/>
      <c r="EU6" s="124"/>
      <c r="EV6" s="125"/>
      <c r="EW6" s="126"/>
      <c r="EX6" s="124"/>
      <c r="EY6" s="125"/>
      <c r="EZ6" s="126"/>
      <c r="FA6" s="124"/>
      <c r="FB6" s="125"/>
      <c r="FC6" s="126"/>
      <c r="FD6" s="124"/>
      <c r="FE6" s="125"/>
      <c r="FF6" s="126"/>
      <c r="FG6" s="124"/>
      <c r="FH6" s="125"/>
      <c r="FI6" s="126"/>
      <c r="FJ6" s="124"/>
      <c r="FK6" s="125"/>
      <c r="FL6" s="126"/>
      <c r="FM6" s="124"/>
      <c r="FN6" s="125"/>
      <c r="FO6" s="126"/>
      <c r="FP6" s="124"/>
      <c r="FQ6" s="125"/>
      <c r="FR6" s="126"/>
    </row>
    <row r="7" spans="1:174" ht="27" customHeight="1">
      <c r="A7" s="14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U7" s="82"/>
      <c r="V7" s="83"/>
      <c r="W7" s="81"/>
      <c r="X7" s="89"/>
      <c r="Y7" s="83"/>
      <c r="Z7" s="81"/>
      <c r="AA7" s="89"/>
      <c r="AB7" s="83"/>
      <c r="AC7" s="80"/>
      <c r="AD7" s="80"/>
      <c r="AE7" s="84"/>
      <c r="AF7" s="15"/>
      <c r="AG7" s="81"/>
      <c r="AH7" s="82"/>
      <c r="AI7" s="83"/>
      <c r="AJ7" s="81"/>
      <c r="AK7" s="82"/>
      <c r="AL7" s="83"/>
      <c r="AM7" s="81"/>
      <c r="AN7" s="82"/>
      <c r="AO7" s="83"/>
      <c r="AP7" s="81"/>
      <c r="AQ7" s="82"/>
      <c r="AR7" s="83"/>
      <c r="AS7" s="81"/>
      <c r="AT7" s="82"/>
      <c r="AU7" s="83"/>
      <c r="AV7" s="81"/>
      <c r="AW7" s="82"/>
      <c r="AX7" s="83"/>
      <c r="AY7" s="81"/>
      <c r="AZ7" s="82"/>
      <c r="BA7" s="83"/>
      <c r="BB7" s="81"/>
      <c r="BC7" s="82"/>
      <c r="BD7" s="83"/>
      <c r="BE7" s="81"/>
      <c r="BF7" s="82"/>
      <c r="BG7" s="83"/>
      <c r="BH7" s="81"/>
      <c r="BI7" s="82"/>
      <c r="BJ7" s="83"/>
      <c r="BK7" s="81"/>
      <c r="BL7" s="82"/>
      <c r="BM7" s="83"/>
      <c r="BN7" s="81"/>
      <c r="BO7" s="82"/>
      <c r="BP7" s="83"/>
      <c r="BS7" s="81"/>
      <c r="BT7" s="82"/>
      <c r="BU7" s="83"/>
      <c r="BV7" s="81"/>
      <c r="BW7" s="82"/>
      <c r="BX7" s="83"/>
      <c r="BY7" s="81"/>
      <c r="BZ7" s="82"/>
      <c r="CA7" s="83"/>
      <c r="CB7" s="81"/>
      <c r="CC7" s="82"/>
      <c r="CD7" s="83"/>
      <c r="CE7" s="81"/>
      <c r="CF7" s="82"/>
      <c r="CG7" s="83"/>
      <c r="CH7" s="81"/>
      <c r="CI7" s="82"/>
      <c r="CJ7" s="83"/>
      <c r="CK7" s="81"/>
      <c r="CL7" s="82"/>
      <c r="CM7" s="83"/>
      <c r="CN7" s="81"/>
      <c r="CO7" s="82"/>
      <c r="CP7" s="83"/>
      <c r="CR7" s="81"/>
      <c r="CS7" s="82"/>
      <c r="CT7" s="83"/>
      <c r="CU7" s="81"/>
      <c r="CV7" s="82"/>
      <c r="CW7" s="83"/>
      <c r="CX7" s="81"/>
      <c r="CY7" s="82"/>
      <c r="CZ7" s="83"/>
      <c r="DA7" s="81"/>
      <c r="DB7" s="82"/>
      <c r="DC7" s="83"/>
      <c r="DF7" s="19" t="s">
        <v>508</v>
      </c>
      <c r="DG7" s="84"/>
      <c r="DH7" s="72">
        <v>8333.33</v>
      </c>
      <c r="DI7" s="19" t="s">
        <v>508</v>
      </c>
      <c r="DJ7" s="84"/>
      <c r="DK7" s="72">
        <v>8333.33</v>
      </c>
      <c r="DL7" s="19" t="s">
        <v>508</v>
      </c>
      <c r="DM7" s="84"/>
      <c r="DN7" s="72">
        <v>8333.33</v>
      </c>
      <c r="DO7" s="19" t="s">
        <v>508</v>
      </c>
      <c r="DP7" s="84"/>
      <c r="DQ7" s="72">
        <v>8333.33</v>
      </c>
      <c r="DR7" s="19" t="s">
        <v>508</v>
      </c>
      <c r="DS7" s="84"/>
      <c r="DT7" s="72">
        <v>8333.33</v>
      </c>
      <c r="DU7" s="19" t="s">
        <v>508</v>
      </c>
      <c r="DV7" s="84"/>
      <c r="DW7" s="72">
        <v>8333.33</v>
      </c>
      <c r="DX7" s="19" t="s">
        <v>508</v>
      </c>
      <c r="DY7" s="84"/>
      <c r="DZ7" s="72">
        <v>8333.33</v>
      </c>
      <c r="EA7" s="19" t="s">
        <v>508</v>
      </c>
      <c r="EB7" s="84"/>
      <c r="EC7" s="72">
        <v>8333.33</v>
      </c>
      <c r="ED7" s="19" t="s">
        <v>508</v>
      </c>
      <c r="EE7" s="84"/>
      <c r="EF7" s="72">
        <v>8333.33</v>
      </c>
      <c r="EG7" s="19" t="s">
        <v>508</v>
      </c>
      <c r="EH7" s="84"/>
      <c r="EI7" s="72">
        <v>8333.33</v>
      </c>
      <c r="EJ7" s="19" t="s">
        <v>508</v>
      </c>
      <c r="EK7" s="84"/>
      <c r="EL7" s="72">
        <v>8333.33</v>
      </c>
      <c r="EM7" s="19" t="s">
        <v>508</v>
      </c>
      <c r="EN7" s="84"/>
      <c r="EO7" s="72">
        <v>8333.37</v>
      </c>
      <c r="ER7" s="81"/>
      <c r="ES7" s="82"/>
      <c r="ET7" s="83"/>
      <c r="EU7" s="81"/>
      <c r="EV7" s="82"/>
      <c r="EW7" s="83"/>
      <c r="EX7" s="81"/>
      <c r="EY7" s="82"/>
      <c r="EZ7" s="83"/>
      <c r="FA7" s="81"/>
      <c r="FB7" s="82"/>
      <c r="FC7" s="83"/>
      <c r="FD7" s="81"/>
      <c r="FE7" s="82"/>
      <c r="FF7" s="83"/>
      <c r="FG7" s="81"/>
      <c r="FH7" s="82"/>
      <c r="FI7" s="83"/>
      <c r="FJ7" s="81"/>
      <c r="FK7" s="82"/>
      <c r="FL7" s="83"/>
      <c r="FM7" s="81"/>
      <c r="FN7" s="82"/>
      <c r="FO7" s="83"/>
      <c r="FP7" s="81"/>
      <c r="FQ7" s="82"/>
      <c r="FR7" s="83"/>
    </row>
    <row r="8" spans="1:174" s="1" customFormat="1" ht="29.25" customHeight="1">
      <c r="A8" s="12"/>
      <c r="B8" s="16" t="s">
        <v>17</v>
      </c>
      <c r="C8" s="17">
        <v>4434.41</v>
      </c>
      <c r="D8" s="16" t="s">
        <v>17</v>
      </c>
      <c r="E8" s="17">
        <v>4434.41</v>
      </c>
      <c r="F8" s="16" t="s">
        <v>17</v>
      </c>
      <c r="G8" s="17">
        <v>4434.41</v>
      </c>
      <c r="H8" s="16" t="s">
        <v>17</v>
      </c>
      <c r="I8" s="17">
        <v>4434.41</v>
      </c>
      <c r="J8" s="16" t="s">
        <v>17</v>
      </c>
      <c r="K8" s="17">
        <v>4434.41</v>
      </c>
      <c r="L8" s="16" t="s">
        <v>17</v>
      </c>
      <c r="M8" s="17">
        <v>4434.41</v>
      </c>
      <c r="N8" s="16" t="s">
        <v>17</v>
      </c>
      <c r="O8" s="17">
        <v>4434.41</v>
      </c>
      <c r="P8" s="16" t="s">
        <v>17</v>
      </c>
      <c r="Q8" s="17">
        <v>4434.41</v>
      </c>
      <c r="R8" s="16" t="s">
        <v>17</v>
      </c>
      <c r="S8" s="18">
        <f>C8+E8+G8+I8+K8+M8+O8+Q8</f>
        <v>35475.28</v>
      </c>
      <c r="T8" s="19" t="s">
        <v>67</v>
      </c>
      <c r="U8" s="16"/>
      <c r="V8" s="20">
        <v>4434.41</v>
      </c>
      <c r="W8" s="19" t="s">
        <v>67</v>
      </c>
      <c r="X8" s="21"/>
      <c r="Y8" s="20">
        <v>4434.41</v>
      </c>
      <c r="Z8" s="19" t="s">
        <v>67</v>
      </c>
      <c r="AA8" s="21"/>
      <c r="AB8" s="20">
        <v>4434.41</v>
      </c>
      <c r="AC8" s="19" t="s">
        <v>67</v>
      </c>
      <c r="AD8" s="17"/>
      <c r="AE8" s="20">
        <v>4434.41</v>
      </c>
      <c r="AF8" s="20"/>
      <c r="AG8" s="19" t="s">
        <v>67</v>
      </c>
      <c r="AH8" s="16"/>
      <c r="AI8" s="20">
        <v>4224.36</v>
      </c>
      <c r="AJ8" s="19" t="s">
        <v>67</v>
      </c>
      <c r="AK8" s="16"/>
      <c r="AL8" s="20">
        <v>4224.36</v>
      </c>
      <c r="AM8" s="19" t="s">
        <v>67</v>
      </c>
      <c r="AN8" s="16"/>
      <c r="AO8" s="20">
        <v>4224.36</v>
      </c>
      <c r="AP8" s="19" t="s">
        <v>67</v>
      </c>
      <c r="AQ8" s="16"/>
      <c r="AR8" s="20">
        <v>4224.36</v>
      </c>
      <c r="AS8" s="19" t="s">
        <v>67</v>
      </c>
      <c r="AT8" s="16"/>
      <c r="AU8" s="20">
        <v>4224.36</v>
      </c>
      <c r="AV8" s="19" t="s">
        <v>67</v>
      </c>
      <c r="AW8" s="16"/>
      <c r="AX8" s="20">
        <v>4224.36</v>
      </c>
      <c r="AY8" s="19" t="s">
        <v>67</v>
      </c>
      <c r="AZ8" s="16"/>
      <c r="BA8" s="20">
        <v>4224.36</v>
      </c>
      <c r="BB8" s="19" t="s">
        <v>67</v>
      </c>
      <c r="BC8" s="16"/>
      <c r="BD8" s="20">
        <v>4224.36</v>
      </c>
      <c r="BE8" s="19" t="s">
        <v>67</v>
      </c>
      <c r="BF8" s="16"/>
      <c r="BG8" s="20">
        <v>4224.36</v>
      </c>
      <c r="BH8" s="19" t="s">
        <v>67</v>
      </c>
      <c r="BI8" s="16"/>
      <c r="BJ8" s="20">
        <v>4224.36</v>
      </c>
      <c r="BK8" s="19" t="s">
        <v>67</v>
      </c>
      <c r="BL8" s="16"/>
      <c r="BM8" s="20">
        <v>4224.36</v>
      </c>
      <c r="BN8" s="19" t="s">
        <v>67</v>
      </c>
      <c r="BO8" s="16"/>
      <c r="BP8" s="20">
        <v>4224.36</v>
      </c>
      <c r="BQ8" s="20"/>
      <c r="BR8" s="20"/>
      <c r="BS8" s="19" t="s">
        <v>154</v>
      </c>
      <c r="BT8" s="16"/>
      <c r="BU8" s="20">
        <v>4341.43</v>
      </c>
      <c r="BV8" s="19" t="s">
        <v>154</v>
      </c>
      <c r="BW8" s="16"/>
      <c r="BX8" s="20">
        <v>4341.43</v>
      </c>
      <c r="BY8" s="19" t="s">
        <v>154</v>
      </c>
      <c r="BZ8" s="16"/>
      <c r="CA8" s="20">
        <v>4341.43</v>
      </c>
      <c r="CB8" s="19" t="s">
        <v>154</v>
      </c>
      <c r="CC8" s="16"/>
      <c r="CD8" s="20">
        <v>4341.43</v>
      </c>
      <c r="CE8" s="19" t="s">
        <v>154</v>
      </c>
      <c r="CF8" s="16"/>
      <c r="CG8" s="20">
        <v>4341.43</v>
      </c>
      <c r="CH8" s="19" t="s">
        <v>154</v>
      </c>
      <c r="CI8" s="16"/>
      <c r="CJ8" s="20">
        <v>4341.43</v>
      </c>
      <c r="CK8" s="19" t="s">
        <v>154</v>
      </c>
      <c r="CL8" s="16"/>
      <c r="CM8" s="20">
        <v>4341.43</v>
      </c>
      <c r="CN8" s="19" t="s">
        <v>154</v>
      </c>
      <c r="CO8" s="16"/>
      <c r="CP8" s="20">
        <v>4341.43</v>
      </c>
      <c r="CQ8" s="10"/>
      <c r="CR8" s="19" t="s">
        <v>154</v>
      </c>
      <c r="CS8" s="16"/>
      <c r="CT8" s="20">
        <v>4341.43</v>
      </c>
      <c r="CU8" s="19" t="s">
        <v>154</v>
      </c>
      <c r="CV8" s="16"/>
      <c r="CW8" s="20">
        <v>4341.43</v>
      </c>
      <c r="CX8" s="19" t="s">
        <v>154</v>
      </c>
      <c r="CY8" s="16"/>
      <c r="CZ8" s="20">
        <v>4341.43</v>
      </c>
      <c r="DA8" s="19" t="s">
        <v>154</v>
      </c>
      <c r="DB8" s="16"/>
      <c r="DC8" s="20">
        <v>4341.43</v>
      </c>
      <c r="DD8" s="10"/>
      <c r="DE8" s="10"/>
      <c r="DF8" s="19" t="s">
        <v>154</v>
      </c>
      <c r="DG8" s="16"/>
      <c r="DH8" s="72">
        <v>4878.27</v>
      </c>
      <c r="DI8" s="19" t="s">
        <v>154</v>
      </c>
      <c r="DJ8" s="84"/>
      <c r="DK8" s="72">
        <v>4878.27</v>
      </c>
      <c r="DL8" s="19" t="s">
        <v>154</v>
      </c>
      <c r="DM8" s="84"/>
      <c r="DN8" s="72">
        <v>4878.27</v>
      </c>
      <c r="DO8" s="19" t="s">
        <v>154</v>
      </c>
      <c r="DP8" s="84"/>
      <c r="DQ8" s="72">
        <v>4878.27</v>
      </c>
      <c r="DR8" s="19" t="s">
        <v>154</v>
      </c>
      <c r="DS8" s="84"/>
      <c r="DT8" s="72">
        <v>4878.27</v>
      </c>
      <c r="DU8" s="19" t="s">
        <v>154</v>
      </c>
      <c r="DV8" s="84"/>
      <c r="DW8" s="72">
        <v>4878.27</v>
      </c>
      <c r="DX8" s="19" t="s">
        <v>154</v>
      </c>
      <c r="DY8" s="84"/>
      <c r="DZ8" s="72">
        <v>4878.27</v>
      </c>
      <c r="EA8" s="19" t="s">
        <v>154</v>
      </c>
      <c r="EB8" s="84"/>
      <c r="EC8" s="72">
        <v>4878.27</v>
      </c>
      <c r="ED8" s="19" t="s">
        <v>154</v>
      </c>
      <c r="EE8" s="84"/>
      <c r="EF8" s="72">
        <v>4878.27</v>
      </c>
      <c r="EG8" s="19" t="s">
        <v>154</v>
      </c>
      <c r="EH8" s="84"/>
      <c r="EI8" s="72">
        <v>4878.27</v>
      </c>
      <c r="EJ8" s="19" t="s">
        <v>154</v>
      </c>
      <c r="EK8" s="84"/>
      <c r="EL8" s="72">
        <v>4878.27</v>
      </c>
      <c r="EM8" s="19" t="s">
        <v>154</v>
      </c>
      <c r="EN8" s="84"/>
      <c r="EO8" s="72">
        <v>4878.27</v>
      </c>
      <c r="EP8" s="20"/>
      <c r="EQ8" s="20"/>
      <c r="ER8" s="77" t="s">
        <v>154</v>
      </c>
      <c r="ES8" s="75"/>
      <c r="ET8" s="78">
        <v>5228.38</v>
      </c>
      <c r="EU8" s="77" t="s">
        <v>154</v>
      </c>
      <c r="EV8" s="75"/>
      <c r="EW8" s="78">
        <v>5228.38</v>
      </c>
      <c r="EX8" s="77" t="s">
        <v>154</v>
      </c>
      <c r="EY8" s="75"/>
      <c r="EZ8" s="78">
        <v>5228.38</v>
      </c>
      <c r="FA8" s="77" t="s">
        <v>154</v>
      </c>
      <c r="FB8" s="75"/>
      <c r="FC8" s="78">
        <v>5228.38</v>
      </c>
      <c r="FD8" s="77" t="s">
        <v>154</v>
      </c>
      <c r="FE8" s="75"/>
      <c r="FF8" s="78">
        <v>5228.38</v>
      </c>
      <c r="FG8" s="77" t="s">
        <v>154</v>
      </c>
      <c r="FH8" s="75"/>
      <c r="FI8" s="78">
        <v>5228.38</v>
      </c>
      <c r="FJ8" s="77" t="s">
        <v>154</v>
      </c>
      <c r="FK8" s="75"/>
      <c r="FL8" s="78">
        <v>5228.38</v>
      </c>
      <c r="FM8" s="77" t="s">
        <v>154</v>
      </c>
      <c r="FN8" s="75"/>
      <c r="FO8" s="78">
        <v>5228.38</v>
      </c>
      <c r="FP8" s="77" t="s">
        <v>154</v>
      </c>
      <c r="FQ8" s="75"/>
      <c r="FR8" s="78">
        <v>5228.38</v>
      </c>
    </row>
    <row r="9" spans="1:174" s="1" customFormat="1" ht="36" customHeight="1">
      <c r="A9" s="12"/>
      <c r="B9" s="16" t="s">
        <v>17</v>
      </c>
      <c r="C9" s="17">
        <f>SUM(C10:C14)</f>
        <v>560.14</v>
      </c>
      <c r="D9" s="16" t="s">
        <v>17</v>
      </c>
      <c r="E9" s="17">
        <f>SUM(E10:E14)</f>
        <v>560.14</v>
      </c>
      <c r="F9" s="16" t="s">
        <v>17</v>
      </c>
      <c r="G9" s="17">
        <f>SUM(G10:G14)</f>
        <v>560.14</v>
      </c>
      <c r="H9" s="16" t="s">
        <v>17</v>
      </c>
      <c r="I9" s="17">
        <f>SUM(I10:I14)</f>
        <v>560.14</v>
      </c>
      <c r="J9" s="16" t="s">
        <v>17</v>
      </c>
      <c r="K9" s="17">
        <f>SUM(K10:K14)</f>
        <v>560.14</v>
      </c>
      <c r="L9" s="16" t="s">
        <v>17</v>
      </c>
      <c r="M9" s="17">
        <f>SUM(M10:M14)</f>
        <v>560.14</v>
      </c>
      <c r="N9" s="16" t="s">
        <v>17</v>
      </c>
      <c r="O9" s="17">
        <f>SUM(O10:O14)</f>
        <v>560.14</v>
      </c>
      <c r="P9" s="16" t="s">
        <v>17</v>
      </c>
      <c r="Q9" s="17">
        <f>SUM(Q10:Q14)</f>
        <v>560.14</v>
      </c>
      <c r="R9" s="16" t="s">
        <v>17</v>
      </c>
      <c r="S9" s="18">
        <f aca="true" t="shared" si="0" ref="S9:S40">C9+E9+G9+I9+K9+M9+O9+Q9</f>
        <v>4481.12</v>
      </c>
      <c r="T9" s="19" t="s">
        <v>4</v>
      </c>
      <c r="U9" s="21" t="s">
        <v>129</v>
      </c>
      <c r="V9" s="20">
        <v>78.66</v>
      </c>
      <c r="W9" s="63" t="s">
        <v>69</v>
      </c>
      <c r="X9" s="64" t="s">
        <v>68</v>
      </c>
      <c r="Y9" s="65">
        <v>721.03</v>
      </c>
      <c r="Z9" s="63" t="s">
        <v>90</v>
      </c>
      <c r="AA9" s="64" t="s">
        <v>91</v>
      </c>
      <c r="AB9" s="65">
        <v>4186.06</v>
      </c>
      <c r="AC9" s="63" t="s">
        <v>100</v>
      </c>
      <c r="AD9" s="63" t="s">
        <v>101</v>
      </c>
      <c r="AE9" s="63">
        <v>5379.8</v>
      </c>
      <c r="AF9" s="16"/>
      <c r="AG9" s="63" t="s">
        <v>112</v>
      </c>
      <c r="AH9" s="64" t="s">
        <v>442</v>
      </c>
      <c r="AI9" s="68">
        <v>263.08</v>
      </c>
      <c r="AJ9" s="69" t="s">
        <v>130</v>
      </c>
      <c r="AK9" s="71" t="s">
        <v>131</v>
      </c>
      <c r="AL9" s="72">
        <v>399.95</v>
      </c>
      <c r="AM9" s="69" t="s">
        <v>155</v>
      </c>
      <c r="AN9" s="71" t="s">
        <v>156</v>
      </c>
      <c r="AO9" s="72">
        <v>757.36</v>
      </c>
      <c r="AP9" s="69" t="s">
        <v>167</v>
      </c>
      <c r="AQ9" s="71" t="s">
        <v>168</v>
      </c>
      <c r="AR9" s="72">
        <v>1647.95</v>
      </c>
      <c r="AS9" s="69" t="s">
        <v>179</v>
      </c>
      <c r="AT9" s="71" t="s">
        <v>180</v>
      </c>
      <c r="AU9" s="72">
        <v>225.49</v>
      </c>
      <c r="AV9" s="69" t="s">
        <v>207</v>
      </c>
      <c r="AW9" s="71" t="s">
        <v>208</v>
      </c>
      <c r="AX9" s="72">
        <v>90.23</v>
      </c>
      <c r="AY9" s="69" t="s">
        <v>167</v>
      </c>
      <c r="AZ9" s="71" t="s">
        <v>219</v>
      </c>
      <c r="BA9" s="72">
        <v>671.67</v>
      </c>
      <c r="BB9" s="19" t="s">
        <v>213</v>
      </c>
      <c r="BC9" s="21" t="s">
        <v>214</v>
      </c>
      <c r="BD9" s="20">
        <v>123.58</v>
      </c>
      <c r="BE9" s="19" t="s">
        <v>240</v>
      </c>
      <c r="BF9" s="21" t="s">
        <v>241</v>
      </c>
      <c r="BG9" s="20">
        <v>541.39</v>
      </c>
      <c r="BH9" s="19" t="s">
        <v>248</v>
      </c>
      <c r="BI9" s="21" t="s">
        <v>249</v>
      </c>
      <c r="BJ9" s="20">
        <v>1117.09</v>
      </c>
      <c r="BK9" s="19" t="s">
        <v>256</v>
      </c>
      <c r="BL9" s="21" t="s">
        <v>257</v>
      </c>
      <c r="BM9" s="20">
        <v>338.76</v>
      </c>
      <c r="BN9" s="19" t="s">
        <v>259</v>
      </c>
      <c r="BO9" s="19" t="s">
        <v>258</v>
      </c>
      <c r="BP9" s="19">
        <v>1064.66</v>
      </c>
      <c r="BQ9" s="19"/>
      <c r="BR9" s="19"/>
      <c r="BS9" s="19" t="s">
        <v>67</v>
      </c>
      <c r="BT9" s="23"/>
      <c r="BU9" s="23">
        <v>5391.77</v>
      </c>
      <c r="BV9" s="19" t="s">
        <v>67</v>
      </c>
      <c r="BW9" s="23"/>
      <c r="BX9" s="23">
        <v>5391.77</v>
      </c>
      <c r="BY9" s="19" t="s">
        <v>67</v>
      </c>
      <c r="BZ9" s="23"/>
      <c r="CA9" s="23">
        <v>5391.77</v>
      </c>
      <c r="CB9" s="19" t="s">
        <v>67</v>
      </c>
      <c r="CC9" s="23"/>
      <c r="CD9" s="23">
        <v>5391.77</v>
      </c>
      <c r="CE9" s="19" t="s">
        <v>67</v>
      </c>
      <c r="CF9" s="23"/>
      <c r="CG9" s="23">
        <v>5391.77</v>
      </c>
      <c r="CH9" s="19" t="s">
        <v>67</v>
      </c>
      <c r="CI9" s="23"/>
      <c r="CJ9" s="23">
        <v>5391.77</v>
      </c>
      <c r="CK9" s="19" t="s">
        <v>67</v>
      </c>
      <c r="CL9" s="23"/>
      <c r="CM9" s="23">
        <v>5391.77</v>
      </c>
      <c r="CN9" s="19" t="s">
        <v>67</v>
      </c>
      <c r="CO9" s="23"/>
      <c r="CP9" s="23">
        <v>5391.77</v>
      </c>
      <c r="CQ9" s="10"/>
      <c r="CR9" s="19" t="s">
        <v>67</v>
      </c>
      <c r="CS9" s="23"/>
      <c r="CT9" s="23">
        <v>5391.77</v>
      </c>
      <c r="CU9" s="19" t="s">
        <v>67</v>
      </c>
      <c r="CV9" s="23"/>
      <c r="CW9" s="23">
        <v>5391.77</v>
      </c>
      <c r="CX9" s="19" t="s">
        <v>67</v>
      </c>
      <c r="CY9" s="23"/>
      <c r="CZ9" s="23">
        <v>5391.77</v>
      </c>
      <c r="DA9" s="19" t="s">
        <v>67</v>
      </c>
      <c r="DB9" s="23"/>
      <c r="DC9" s="23">
        <v>5391.77</v>
      </c>
      <c r="DD9" s="10"/>
      <c r="DE9" s="10"/>
      <c r="DF9" s="19" t="s">
        <v>67</v>
      </c>
      <c r="DG9" s="23"/>
      <c r="DH9" s="70">
        <v>5601.84</v>
      </c>
      <c r="DI9" s="19" t="s">
        <v>67</v>
      </c>
      <c r="DJ9" s="23"/>
      <c r="DK9" s="70">
        <v>5601.84</v>
      </c>
      <c r="DL9" s="19" t="s">
        <v>67</v>
      </c>
      <c r="DM9" s="23"/>
      <c r="DN9" s="70">
        <v>5601.84</v>
      </c>
      <c r="DO9" s="19" t="s">
        <v>67</v>
      </c>
      <c r="DP9" s="23"/>
      <c r="DQ9" s="70">
        <v>5601.84</v>
      </c>
      <c r="DR9" s="19" t="s">
        <v>67</v>
      </c>
      <c r="DS9" s="23"/>
      <c r="DT9" s="70">
        <v>5601.84</v>
      </c>
      <c r="DU9" s="19" t="s">
        <v>67</v>
      </c>
      <c r="DV9" s="23"/>
      <c r="DW9" s="70">
        <v>5601.84</v>
      </c>
      <c r="DX9" s="19" t="s">
        <v>67</v>
      </c>
      <c r="DY9" s="23"/>
      <c r="DZ9" s="70">
        <v>5601.84</v>
      </c>
      <c r="EA9" s="19" t="s">
        <v>67</v>
      </c>
      <c r="EB9" s="23"/>
      <c r="EC9" s="70">
        <v>5601.84</v>
      </c>
      <c r="ED9" s="19" t="s">
        <v>67</v>
      </c>
      <c r="EE9" s="23"/>
      <c r="EF9" s="70">
        <v>5601.84</v>
      </c>
      <c r="EG9" s="19" t="s">
        <v>67</v>
      </c>
      <c r="EH9" s="23"/>
      <c r="EI9" s="70">
        <v>5601.84</v>
      </c>
      <c r="EJ9" s="19" t="s">
        <v>67</v>
      </c>
      <c r="EK9" s="23"/>
      <c r="EL9" s="70">
        <v>5601.84</v>
      </c>
      <c r="EM9" s="19" t="s">
        <v>67</v>
      </c>
      <c r="EN9" s="23"/>
      <c r="EO9" s="70">
        <v>5601.84</v>
      </c>
      <c r="EP9" s="23"/>
      <c r="EQ9" s="23"/>
      <c r="ER9" s="77" t="s">
        <v>67</v>
      </c>
      <c r="ES9" s="23"/>
      <c r="ET9" s="79">
        <v>7002.3</v>
      </c>
      <c r="EU9" s="77" t="s">
        <v>67</v>
      </c>
      <c r="EV9" s="23"/>
      <c r="EW9" s="79">
        <v>7002.3</v>
      </c>
      <c r="EX9" s="77" t="s">
        <v>67</v>
      </c>
      <c r="EY9" s="23"/>
      <c r="EZ9" s="79">
        <v>7002.3</v>
      </c>
      <c r="FA9" s="77" t="s">
        <v>67</v>
      </c>
      <c r="FB9" s="23"/>
      <c r="FC9" s="79">
        <v>7002.3</v>
      </c>
      <c r="FD9" s="77" t="s">
        <v>67</v>
      </c>
      <c r="FE9" s="23"/>
      <c r="FF9" s="79">
        <v>7002.3</v>
      </c>
      <c r="FG9" s="77" t="s">
        <v>67</v>
      </c>
      <c r="FH9" s="23"/>
      <c r="FI9" s="79">
        <v>7002.3</v>
      </c>
      <c r="FJ9" s="77" t="s">
        <v>67</v>
      </c>
      <c r="FK9" s="23"/>
      <c r="FL9" s="79">
        <v>7002.3</v>
      </c>
      <c r="FM9" s="77" t="s">
        <v>67</v>
      </c>
      <c r="FN9" s="23"/>
      <c r="FO9" s="79">
        <v>7002.3</v>
      </c>
      <c r="FP9" s="77" t="s">
        <v>67</v>
      </c>
      <c r="FQ9" s="23"/>
      <c r="FR9" s="79">
        <v>7002.3</v>
      </c>
    </row>
    <row r="10" spans="1:174" ht="36" customHeight="1">
      <c r="A10" s="16"/>
      <c r="B10" s="16" t="s">
        <v>17</v>
      </c>
      <c r="C10" s="24">
        <v>443.44</v>
      </c>
      <c r="D10" s="16" t="s">
        <v>17</v>
      </c>
      <c r="E10" s="24">
        <v>443.44</v>
      </c>
      <c r="F10" s="16" t="s">
        <v>17</v>
      </c>
      <c r="G10" s="24">
        <v>443.44</v>
      </c>
      <c r="H10" s="16" t="s">
        <v>17</v>
      </c>
      <c r="I10" s="24">
        <v>443.44</v>
      </c>
      <c r="J10" s="16" t="s">
        <v>17</v>
      </c>
      <c r="K10" s="24">
        <v>443.44</v>
      </c>
      <c r="L10" s="16" t="s">
        <v>17</v>
      </c>
      <c r="M10" s="24">
        <v>443.44</v>
      </c>
      <c r="N10" s="16" t="s">
        <v>17</v>
      </c>
      <c r="O10" s="24">
        <v>443.44</v>
      </c>
      <c r="P10" s="16" t="s">
        <v>17</v>
      </c>
      <c r="Q10" s="24">
        <v>443.44</v>
      </c>
      <c r="R10" s="16" t="s">
        <v>17</v>
      </c>
      <c r="S10" s="18">
        <f t="shared" si="0"/>
        <v>3547.52</v>
      </c>
      <c r="T10" s="16" t="s">
        <v>6</v>
      </c>
      <c r="U10" s="17" t="s">
        <v>152</v>
      </c>
      <c r="V10" s="17">
        <v>443.44</v>
      </c>
      <c r="W10" s="63" t="s">
        <v>70</v>
      </c>
      <c r="X10" s="64" t="s">
        <v>71</v>
      </c>
      <c r="Y10" s="65">
        <v>337.02</v>
      </c>
      <c r="Z10" s="63" t="s">
        <v>92</v>
      </c>
      <c r="AA10" s="64" t="s">
        <v>93</v>
      </c>
      <c r="AB10" s="65">
        <v>534.33</v>
      </c>
      <c r="AC10" s="16" t="s">
        <v>102</v>
      </c>
      <c r="AD10" s="16" t="s">
        <v>103</v>
      </c>
      <c r="AE10" s="16">
        <v>297.87</v>
      </c>
      <c r="AF10" s="16"/>
      <c r="AG10" s="63" t="s">
        <v>113</v>
      </c>
      <c r="AH10" s="64" t="s">
        <v>114</v>
      </c>
      <c r="AI10" s="64">
        <f>3156.9/12</f>
        <v>263.075</v>
      </c>
      <c r="AJ10" s="63" t="s">
        <v>132</v>
      </c>
      <c r="AK10" s="64" t="s">
        <v>133</v>
      </c>
      <c r="AL10" s="64">
        <v>767.52</v>
      </c>
      <c r="AM10" s="63" t="s">
        <v>157</v>
      </c>
      <c r="AN10" s="64" t="s">
        <v>158</v>
      </c>
      <c r="AO10" s="64">
        <v>511.79</v>
      </c>
      <c r="AP10" s="63" t="s">
        <v>169</v>
      </c>
      <c r="AQ10" s="64" t="s">
        <v>170</v>
      </c>
      <c r="AR10" s="64">
        <v>591.92</v>
      </c>
      <c r="AS10" s="63" t="s">
        <v>181</v>
      </c>
      <c r="AT10" s="64" t="s">
        <v>182</v>
      </c>
      <c r="AU10" s="64">
        <v>414.81</v>
      </c>
      <c r="AV10" s="63" t="s">
        <v>209</v>
      </c>
      <c r="AW10" s="64" t="s">
        <v>210</v>
      </c>
      <c r="AX10" s="64">
        <v>112.49</v>
      </c>
      <c r="AY10" s="63" t="s">
        <v>220</v>
      </c>
      <c r="AZ10" s="64" t="s">
        <v>221</v>
      </c>
      <c r="BA10" s="64">
        <v>321.76</v>
      </c>
      <c r="BB10" s="16" t="s">
        <v>215</v>
      </c>
      <c r="BC10" s="17" t="s">
        <v>216</v>
      </c>
      <c r="BD10" s="17">
        <v>813.76</v>
      </c>
      <c r="BE10" s="16" t="s">
        <v>242</v>
      </c>
      <c r="BF10" s="17" t="s">
        <v>243</v>
      </c>
      <c r="BG10" s="17">
        <v>290.91</v>
      </c>
      <c r="BH10" s="16" t="s">
        <v>252</v>
      </c>
      <c r="BI10" s="17" t="s">
        <v>253</v>
      </c>
      <c r="BJ10" s="17">
        <v>1064.66</v>
      </c>
      <c r="BK10" s="16"/>
      <c r="BL10" s="17"/>
      <c r="BM10" s="17"/>
      <c r="BN10" s="16" t="s">
        <v>260</v>
      </c>
      <c r="BO10" s="17" t="s">
        <v>261</v>
      </c>
      <c r="BP10" s="17">
        <v>800.07</v>
      </c>
      <c r="BQ10" s="17"/>
      <c r="BR10" s="17"/>
      <c r="BS10" s="16" t="s">
        <v>233</v>
      </c>
      <c r="BT10" s="17"/>
      <c r="BU10" s="17">
        <v>70.02</v>
      </c>
      <c r="BV10" s="16" t="s">
        <v>255</v>
      </c>
      <c r="BW10" s="17" t="s">
        <v>302</v>
      </c>
      <c r="BX10" s="17">
        <v>620.14</v>
      </c>
      <c r="BY10" s="19" t="s">
        <v>309</v>
      </c>
      <c r="BZ10" s="19" t="s">
        <v>310</v>
      </c>
      <c r="CA10" s="17">
        <v>2543.25</v>
      </c>
      <c r="CB10" s="16" t="s">
        <v>233</v>
      </c>
      <c r="CC10" s="17"/>
      <c r="CD10" s="17">
        <v>70.02</v>
      </c>
      <c r="CE10" s="16" t="s">
        <v>233</v>
      </c>
      <c r="CF10" s="17"/>
      <c r="CG10" s="17">
        <v>70.02</v>
      </c>
      <c r="CH10" s="16" t="s">
        <v>233</v>
      </c>
      <c r="CI10" s="17"/>
      <c r="CJ10" s="17">
        <v>70.02</v>
      </c>
      <c r="CK10" s="16" t="s">
        <v>233</v>
      </c>
      <c r="CL10" s="17"/>
      <c r="CM10" s="17">
        <v>70.02</v>
      </c>
      <c r="CN10" s="16" t="s">
        <v>233</v>
      </c>
      <c r="CO10" s="17"/>
      <c r="CP10" s="17">
        <v>70.02</v>
      </c>
      <c r="CR10" s="16" t="s">
        <v>233</v>
      </c>
      <c r="CS10" s="17"/>
      <c r="CT10" s="17">
        <v>70.02</v>
      </c>
      <c r="CU10" s="16" t="s">
        <v>233</v>
      </c>
      <c r="CV10" s="17"/>
      <c r="CW10" s="17">
        <v>70.02</v>
      </c>
      <c r="CX10" s="16" t="s">
        <v>233</v>
      </c>
      <c r="CY10" s="17"/>
      <c r="CZ10" s="17">
        <v>70.02</v>
      </c>
      <c r="DA10" s="16" t="s">
        <v>233</v>
      </c>
      <c r="DB10" s="17"/>
      <c r="DC10" s="17">
        <v>70.02</v>
      </c>
      <c r="DF10" s="16" t="s">
        <v>361</v>
      </c>
      <c r="DG10" s="17" t="s">
        <v>362</v>
      </c>
      <c r="DH10" s="90">
        <v>181.81</v>
      </c>
      <c r="DI10" s="16" t="s">
        <v>320</v>
      </c>
      <c r="DJ10" s="17" t="s">
        <v>365</v>
      </c>
      <c r="DK10" s="90">
        <v>205.33</v>
      </c>
      <c r="DL10" s="19" t="s">
        <v>376</v>
      </c>
      <c r="DM10" s="21" t="s">
        <v>377</v>
      </c>
      <c r="DN10" s="92">
        <v>205.33</v>
      </c>
      <c r="DO10" s="16" t="s">
        <v>389</v>
      </c>
      <c r="DP10" s="17" t="s">
        <v>390</v>
      </c>
      <c r="DQ10" s="64">
        <v>1170.87</v>
      </c>
      <c r="DR10" s="16" t="s">
        <v>284</v>
      </c>
      <c r="DS10" s="17" t="s">
        <v>395</v>
      </c>
      <c r="DT10" s="64">
        <v>170.35</v>
      </c>
      <c r="DU10" s="16" t="s">
        <v>320</v>
      </c>
      <c r="DV10" s="17" t="s">
        <v>398</v>
      </c>
      <c r="DW10" s="90">
        <v>205.33</v>
      </c>
      <c r="DX10" s="16" t="s">
        <v>401</v>
      </c>
      <c r="DY10" s="17" t="s">
        <v>402</v>
      </c>
      <c r="DZ10" s="64">
        <v>3000</v>
      </c>
      <c r="EA10" s="16" t="s">
        <v>404</v>
      </c>
      <c r="EB10" s="17" t="s">
        <v>405</v>
      </c>
      <c r="EC10" s="64">
        <v>35380</v>
      </c>
      <c r="ED10" s="16"/>
      <c r="EE10" s="17"/>
      <c r="EF10" s="17"/>
      <c r="EG10" s="16" t="s">
        <v>413</v>
      </c>
      <c r="EH10" s="17" t="s">
        <v>414</v>
      </c>
      <c r="EI10" s="64">
        <v>10526.4</v>
      </c>
      <c r="EJ10" s="16" t="s">
        <v>424</v>
      </c>
      <c r="EK10" s="17" t="s">
        <v>425</v>
      </c>
      <c r="EL10" s="64">
        <v>3619.68</v>
      </c>
      <c r="EM10" s="16" t="s">
        <v>430</v>
      </c>
      <c r="EN10" s="17" t="s">
        <v>431</v>
      </c>
      <c r="EO10" s="90">
        <v>277.14</v>
      </c>
      <c r="EP10" s="17"/>
      <c r="EQ10" s="17"/>
      <c r="ER10" s="76" t="s">
        <v>329</v>
      </c>
      <c r="ES10" s="17"/>
      <c r="ET10" s="32">
        <v>4528.15</v>
      </c>
      <c r="EU10" s="76" t="s">
        <v>329</v>
      </c>
      <c r="EV10" s="17"/>
      <c r="EW10" s="32">
        <v>4528.15</v>
      </c>
      <c r="EX10" s="76" t="s">
        <v>329</v>
      </c>
      <c r="EY10" s="17"/>
      <c r="EZ10" s="32">
        <v>4528.15</v>
      </c>
      <c r="FA10" s="76" t="s">
        <v>329</v>
      </c>
      <c r="FB10" s="17"/>
      <c r="FC10" s="32">
        <v>4528.15</v>
      </c>
      <c r="FD10" s="76" t="s">
        <v>329</v>
      </c>
      <c r="FE10" s="17"/>
      <c r="FF10" s="32">
        <v>4528.15</v>
      </c>
      <c r="FG10" s="76" t="s">
        <v>329</v>
      </c>
      <c r="FH10" s="17"/>
      <c r="FI10" s="32">
        <v>4528.15</v>
      </c>
      <c r="FJ10" s="76" t="s">
        <v>329</v>
      </c>
      <c r="FK10" s="17"/>
      <c r="FL10" s="32">
        <v>4528.15</v>
      </c>
      <c r="FM10" s="76" t="s">
        <v>329</v>
      </c>
      <c r="FN10" s="17"/>
      <c r="FO10" s="32">
        <v>4528.15</v>
      </c>
      <c r="FP10" s="76" t="s">
        <v>329</v>
      </c>
      <c r="FQ10" s="17"/>
      <c r="FR10" s="32">
        <v>4528.15</v>
      </c>
    </row>
    <row r="11" spans="1:174" ht="39" customHeight="1">
      <c r="A11" s="16"/>
      <c r="B11" s="16"/>
      <c r="C11" s="24"/>
      <c r="D11" s="16"/>
      <c r="E11" s="24"/>
      <c r="F11" s="16"/>
      <c r="G11" s="24"/>
      <c r="H11" s="16"/>
      <c r="I11" s="24"/>
      <c r="J11" s="16"/>
      <c r="K11" s="24"/>
      <c r="L11" s="16"/>
      <c r="M11" s="24"/>
      <c r="N11" s="16"/>
      <c r="O11" s="24"/>
      <c r="P11" s="16"/>
      <c r="Q11" s="24"/>
      <c r="R11" s="16"/>
      <c r="S11" s="18">
        <f t="shared" si="0"/>
        <v>0</v>
      </c>
      <c r="T11" s="16" t="s">
        <v>38</v>
      </c>
      <c r="U11" s="17" t="s">
        <v>152</v>
      </c>
      <c r="V11" s="25"/>
      <c r="W11" s="63" t="s">
        <v>72</v>
      </c>
      <c r="X11" s="64" t="s">
        <v>73</v>
      </c>
      <c r="Y11" s="66">
        <v>268.04</v>
      </c>
      <c r="Z11" s="63" t="s">
        <v>94</v>
      </c>
      <c r="AA11" s="64" t="s">
        <v>95</v>
      </c>
      <c r="AB11" s="66">
        <v>721.03</v>
      </c>
      <c r="AC11" s="63" t="s">
        <v>102</v>
      </c>
      <c r="AD11" s="63" t="s">
        <v>103</v>
      </c>
      <c r="AE11" s="63">
        <v>297.87</v>
      </c>
      <c r="AF11" s="16"/>
      <c r="AG11" s="69" t="s">
        <v>115</v>
      </c>
      <c r="AH11" s="69" t="s">
        <v>116</v>
      </c>
      <c r="AI11" s="69">
        <v>149.12</v>
      </c>
      <c r="AJ11" s="69" t="s">
        <v>134</v>
      </c>
      <c r="AK11" s="69" t="s">
        <v>135</v>
      </c>
      <c r="AL11" s="69">
        <v>4087.67</v>
      </c>
      <c r="AM11" s="69" t="s">
        <v>159</v>
      </c>
      <c r="AN11" s="69" t="s">
        <v>160</v>
      </c>
      <c r="AO11" s="69">
        <v>354.77</v>
      </c>
      <c r="AP11" s="69" t="s">
        <v>171</v>
      </c>
      <c r="AQ11" s="69" t="s">
        <v>172</v>
      </c>
      <c r="AR11" s="69">
        <v>394.62</v>
      </c>
      <c r="AS11" s="69" t="s">
        <v>183</v>
      </c>
      <c r="AT11" s="69" t="s">
        <v>184</v>
      </c>
      <c r="AU11" s="69">
        <v>157.03</v>
      </c>
      <c r="AV11" s="16" t="s">
        <v>197</v>
      </c>
      <c r="AW11" s="17" t="s">
        <v>205</v>
      </c>
      <c r="AX11" s="17">
        <v>859.66</v>
      </c>
      <c r="AY11" s="69" t="s">
        <v>222</v>
      </c>
      <c r="AZ11" s="69" t="s">
        <v>223</v>
      </c>
      <c r="BA11" s="69">
        <v>70.65</v>
      </c>
      <c r="BB11" s="19" t="s">
        <v>215</v>
      </c>
      <c r="BC11" s="19" t="s">
        <v>216</v>
      </c>
      <c r="BD11" s="19">
        <v>846.68</v>
      </c>
      <c r="BE11" s="19" t="s">
        <v>246</v>
      </c>
      <c r="BF11" s="19" t="s">
        <v>247</v>
      </c>
      <c r="BG11" s="19">
        <v>131.91</v>
      </c>
      <c r="BH11" s="19" t="s">
        <v>254</v>
      </c>
      <c r="BI11" s="19" t="s">
        <v>253</v>
      </c>
      <c r="BJ11" s="19">
        <v>493.67</v>
      </c>
      <c r="BK11" s="19"/>
      <c r="BL11" s="19"/>
      <c r="BM11" s="19"/>
      <c r="BN11" s="19" t="s">
        <v>262</v>
      </c>
      <c r="BO11" s="19" t="s">
        <v>261</v>
      </c>
      <c r="BP11" s="19">
        <v>171.33</v>
      </c>
      <c r="BQ11" s="19"/>
      <c r="BR11" s="19"/>
      <c r="BS11" s="19" t="s">
        <v>292</v>
      </c>
      <c r="BT11" s="19" t="s">
        <v>291</v>
      </c>
      <c r="BU11" s="17">
        <v>97.44</v>
      </c>
      <c r="BV11" s="19" t="s">
        <v>303</v>
      </c>
      <c r="BW11" s="19" t="s">
        <v>302</v>
      </c>
      <c r="BX11" s="17">
        <v>6007.26</v>
      </c>
      <c r="BY11" s="19" t="s">
        <v>311</v>
      </c>
      <c r="BZ11" s="19" t="s">
        <v>312</v>
      </c>
      <c r="CA11" s="17">
        <v>405.7</v>
      </c>
      <c r="CB11" s="16" t="s">
        <v>314</v>
      </c>
      <c r="CC11" s="17" t="s">
        <v>315</v>
      </c>
      <c r="CD11" s="23">
        <v>96.97</v>
      </c>
      <c r="CE11" s="16" t="s">
        <v>318</v>
      </c>
      <c r="CF11" s="17" t="s">
        <v>319</v>
      </c>
      <c r="CG11" s="23">
        <v>133</v>
      </c>
      <c r="CH11" s="16" t="s">
        <v>323</v>
      </c>
      <c r="CI11" s="17" t="s">
        <v>324</v>
      </c>
      <c r="CJ11" s="23">
        <v>3014.73</v>
      </c>
      <c r="CK11" s="16" t="s">
        <v>266</v>
      </c>
      <c r="CL11" s="17" t="s">
        <v>332</v>
      </c>
      <c r="CM11" s="23">
        <v>60110.3</v>
      </c>
      <c r="CN11" s="16"/>
      <c r="CO11" s="17"/>
      <c r="CP11" s="17"/>
      <c r="CR11" s="16" t="s">
        <v>250</v>
      </c>
      <c r="CS11" s="17" t="s">
        <v>344</v>
      </c>
      <c r="CT11" s="17">
        <v>96.97</v>
      </c>
      <c r="CU11" s="16"/>
      <c r="CV11" s="17"/>
      <c r="CW11" s="17"/>
      <c r="CX11" s="16" t="s">
        <v>347</v>
      </c>
      <c r="CY11" s="17" t="s">
        <v>348</v>
      </c>
      <c r="CZ11" s="17">
        <v>178.76</v>
      </c>
      <c r="DA11" s="19" t="s">
        <v>355</v>
      </c>
      <c r="DB11" s="17" t="s">
        <v>356</v>
      </c>
      <c r="DC11" s="23">
        <v>193.94</v>
      </c>
      <c r="DF11" s="19" t="s">
        <v>363</v>
      </c>
      <c r="DG11" s="17" t="s">
        <v>362</v>
      </c>
      <c r="DH11" s="70">
        <v>170.35</v>
      </c>
      <c r="DI11" s="19" t="s">
        <v>366</v>
      </c>
      <c r="DJ11" s="17" t="s">
        <v>367</v>
      </c>
      <c r="DK11" s="91">
        <v>688.15</v>
      </c>
      <c r="DL11" s="16" t="s">
        <v>277</v>
      </c>
      <c r="DM11" s="17" t="s">
        <v>378</v>
      </c>
      <c r="DN11" s="64">
        <v>2894.62</v>
      </c>
      <c r="DO11" s="16" t="s">
        <v>303</v>
      </c>
      <c r="DP11" s="17" t="s">
        <v>390</v>
      </c>
      <c r="DQ11" s="64">
        <v>7567.74</v>
      </c>
      <c r="DR11" s="19" t="s">
        <v>393</v>
      </c>
      <c r="DS11" s="17" t="s">
        <v>396</v>
      </c>
      <c r="DT11" s="66">
        <v>161</v>
      </c>
      <c r="DU11" s="19" t="s">
        <v>220</v>
      </c>
      <c r="DV11" s="17" t="s">
        <v>399</v>
      </c>
      <c r="DW11" s="66">
        <v>678.69</v>
      </c>
      <c r="DX11" s="19"/>
      <c r="DY11" s="17"/>
      <c r="DZ11" s="26"/>
      <c r="EA11" s="19" t="s">
        <v>406</v>
      </c>
      <c r="EB11" s="17" t="s">
        <v>407</v>
      </c>
      <c r="EC11" s="93">
        <v>119.21</v>
      </c>
      <c r="ED11" s="19"/>
      <c r="EE11" s="17"/>
      <c r="EF11" s="26"/>
      <c r="EG11" s="19" t="s">
        <v>416</v>
      </c>
      <c r="EH11" s="17" t="s">
        <v>417</v>
      </c>
      <c r="EI11" s="93">
        <v>1363.4</v>
      </c>
      <c r="EJ11" s="19" t="s">
        <v>426</v>
      </c>
      <c r="EK11" s="17" t="s">
        <v>425</v>
      </c>
      <c r="EL11" s="73">
        <v>1055.73</v>
      </c>
      <c r="EM11" s="19" t="s">
        <v>432</v>
      </c>
      <c r="EN11" s="17" t="s">
        <v>433</v>
      </c>
      <c r="EO11" s="73">
        <v>161</v>
      </c>
      <c r="EP11" s="25"/>
      <c r="EQ11" s="25"/>
      <c r="ER11" s="76" t="s">
        <v>330</v>
      </c>
      <c r="ES11" s="17"/>
      <c r="ET11" s="18">
        <v>1400.46</v>
      </c>
      <c r="EU11" s="76" t="s">
        <v>330</v>
      </c>
      <c r="EV11" s="17"/>
      <c r="EW11" s="18">
        <v>1400.46</v>
      </c>
      <c r="EX11" s="76" t="s">
        <v>330</v>
      </c>
      <c r="EY11" s="17"/>
      <c r="EZ11" s="18">
        <v>1400.46</v>
      </c>
      <c r="FA11" s="76" t="s">
        <v>330</v>
      </c>
      <c r="FB11" s="17"/>
      <c r="FC11" s="18">
        <v>1400.46</v>
      </c>
      <c r="FD11" s="76" t="s">
        <v>330</v>
      </c>
      <c r="FE11" s="17"/>
      <c r="FF11" s="18">
        <v>1400.46</v>
      </c>
      <c r="FG11" s="76" t="s">
        <v>330</v>
      </c>
      <c r="FH11" s="17"/>
      <c r="FI11" s="18">
        <v>1400.46</v>
      </c>
      <c r="FJ11" s="76" t="s">
        <v>330</v>
      </c>
      <c r="FK11" s="17"/>
      <c r="FL11" s="18">
        <v>1400.46</v>
      </c>
      <c r="FM11" s="76" t="s">
        <v>330</v>
      </c>
      <c r="FN11" s="17"/>
      <c r="FO11" s="18">
        <v>1400.46</v>
      </c>
      <c r="FP11" s="76" t="s">
        <v>330</v>
      </c>
      <c r="FQ11" s="17"/>
      <c r="FR11" s="18">
        <v>1400.46</v>
      </c>
    </row>
    <row r="12" spans="1:174" ht="25.5" customHeight="1">
      <c r="A12" s="16"/>
      <c r="B12" s="16" t="s">
        <v>17</v>
      </c>
      <c r="C12" s="24">
        <v>23.34</v>
      </c>
      <c r="D12" s="16" t="s">
        <v>17</v>
      </c>
      <c r="E12" s="24">
        <v>23.34</v>
      </c>
      <c r="F12" s="16" t="s">
        <v>17</v>
      </c>
      <c r="G12" s="24">
        <v>23.34</v>
      </c>
      <c r="H12" s="16" t="s">
        <v>17</v>
      </c>
      <c r="I12" s="24">
        <v>23.34</v>
      </c>
      <c r="J12" s="16" t="s">
        <v>17</v>
      </c>
      <c r="K12" s="24">
        <v>23.34</v>
      </c>
      <c r="L12" s="16" t="s">
        <v>17</v>
      </c>
      <c r="M12" s="24">
        <v>23.34</v>
      </c>
      <c r="N12" s="16" t="s">
        <v>17</v>
      </c>
      <c r="O12" s="24">
        <v>23.34</v>
      </c>
      <c r="P12" s="16" t="s">
        <v>17</v>
      </c>
      <c r="Q12" s="24">
        <v>23.34</v>
      </c>
      <c r="R12" s="16" t="s">
        <v>17</v>
      </c>
      <c r="S12" s="18">
        <f t="shared" si="0"/>
        <v>186.72</v>
      </c>
      <c r="T12" s="16" t="s">
        <v>15</v>
      </c>
      <c r="U12" s="17" t="s">
        <v>152</v>
      </c>
      <c r="V12" s="25">
        <v>23.34</v>
      </c>
      <c r="W12" s="63" t="s">
        <v>74</v>
      </c>
      <c r="X12" s="64" t="s">
        <v>75</v>
      </c>
      <c r="Y12" s="65">
        <v>388.66</v>
      </c>
      <c r="Z12" s="63" t="s">
        <v>96</v>
      </c>
      <c r="AA12" s="64" t="s">
        <v>97</v>
      </c>
      <c r="AB12" s="66">
        <v>640.91</v>
      </c>
      <c r="AC12" s="63" t="s">
        <v>90</v>
      </c>
      <c r="AD12" s="63" t="s">
        <v>104</v>
      </c>
      <c r="AE12" s="63">
        <v>28887.83</v>
      </c>
      <c r="AF12" s="16"/>
      <c r="AG12" s="69" t="s">
        <v>117</v>
      </c>
      <c r="AH12" s="69" t="s">
        <v>118</v>
      </c>
      <c r="AI12" s="70">
        <v>7172.98</v>
      </c>
      <c r="AJ12" s="69" t="s">
        <v>136</v>
      </c>
      <c r="AK12" s="69" t="s">
        <v>137</v>
      </c>
      <c r="AL12" s="70">
        <v>1946.37</v>
      </c>
      <c r="AM12" s="69" t="s">
        <v>161</v>
      </c>
      <c r="AN12" s="69" t="s">
        <v>162</v>
      </c>
      <c r="AO12" s="70">
        <v>593.98</v>
      </c>
      <c r="AP12" s="69" t="s">
        <v>173</v>
      </c>
      <c r="AQ12" s="69" t="s">
        <v>174</v>
      </c>
      <c r="AR12" s="70">
        <v>831.16</v>
      </c>
      <c r="AS12" s="69" t="s">
        <v>167</v>
      </c>
      <c r="AT12" s="69" t="s">
        <v>185</v>
      </c>
      <c r="AU12" s="70">
        <v>2216.31</v>
      </c>
      <c r="AV12" s="19" t="s">
        <v>194</v>
      </c>
      <c r="AW12" s="19" t="s">
        <v>206</v>
      </c>
      <c r="AX12" s="19">
        <v>78.66</v>
      </c>
      <c r="AY12" s="69" t="s">
        <v>225</v>
      </c>
      <c r="AZ12" s="69" t="s">
        <v>224</v>
      </c>
      <c r="BA12" s="70">
        <v>207.6</v>
      </c>
      <c r="BB12" s="19" t="s">
        <v>217</v>
      </c>
      <c r="BC12" s="19" t="s">
        <v>218</v>
      </c>
      <c r="BD12" s="19">
        <v>290.91</v>
      </c>
      <c r="BE12" s="16" t="s">
        <v>250</v>
      </c>
      <c r="BF12" s="17" t="s">
        <v>251</v>
      </c>
      <c r="BG12" s="17">
        <v>96.97</v>
      </c>
      <c r="BH12" s="19" t="s">
        <v>255</v>
      </c>
      <c r="BI12" s="19" t="s">
        <v>253</v>
      </c>
      <c r="BJ12" s="19">
        <v>2186.8</v>
      </c>
      <c r="BK12" s="19"/>
      <c r="BL12" s="19"/>
      <c r="BM12" s="19"/>
      <c r="BN12" s="19" t="s">
        <v>264</v>
      </c>
      <c r="BO12" s="19" t="s">
        <v>263</v>
      </c>
      <c r="BP12" s="19">
        <v>96.97</v>
      </c>
      <c r="BQ12" s="19"/>
      <c r="BR12" s="19"/>
      <c r="BS12" s="12" t="s">
        <v>290</v>
      </c>
      <c r="BT12" s="17" t="s">
        <v>291</v>
      </c>
      <c r="BU12" s="23">
        <v>78.66</v>
      </c>
      <c r="BV12" s="19" t="s">
        <v>305</v>
      </c>
      <c r="BW12" s="17" t="s">
        <v>304</v>
      </c>
      <c r="BX12" s="23">
        <v>254.88</v>
      </c>
      <c r="BY12" s="16" t="s">
        <v>233</v>
      </c>
      <c r="BZ12" s="17"/>
      <c r="CA12" s="17">
        <v>70.02</v>
      </c>
      <c r="CB12" s="16" t="s">
        <v>316</v>
      </c>
      <c r="CC12" s="17" t="s">
        <v>315</v>
      </c>
      <c r="CD12" s="17">
        <v>96.97</v>
      </c>
      <c r="CE12" s="16" t="s">
        <v>320</v>
      </c>
      <c r="CF12" s="17" t="s">
        <v>321</v>
      </c>
      <c r="CG12" s="17">
        <v>180.46</v>
      </c>
      <c r="CH12" s="16" t="s">
        <v>325</v>
      </c>
      <c r="CI12" s="17" t="s">
        <v>326</v>
      </c>
      <c r="CJ12" s="17">
        <v>671.11</v>
      </c>
      <c r="CK12" s="16" t="s">
        <v>333</v>
      </c>
      <c r="CL12" s="17" t="s">
        <v>334</v>
      </c>
      <c r="CM12" s="17">
        <v>69185.49</v>
      </c>
      <c r="CN12" s="16"/>
      <c r="CO12" s="17"/>
      <c r="CP12" s="17"/>
      <c r="CR12" s="16"/>
      <c r="CS12" s="17"/>
      <c r="CT12" s="17"/>
      <c r="CU12" s="16"/>
      <c r="CV12" s="17"/>
      <c r="CW12" s="17"/>
      <c r="CX12" s="16" t="s">
        <v>320</v>
      </c>
      <c r="CY12" s="17" t="s">
        <v>349</v>
      </c>
      <c r="CZ12" s="17">
        <v>180.46</v>
      </c>
      <c r="DA12" s="16" t="s">
        <v>357</v>
      </c>
      <c r="DB12" s="17" t="s">
        <v>358</v>
      </c>
      <c r="DC12" s="17">
        <v>390.16</v>
      </c>
      <c r="DF12" s="16" t="s">
        <v>290</v>
      </c>
      <c r="DG12" s="17"/>
      <c r="DH12" s="64">
        <v>70.02</v>
      </c>
      <c r="DI12" s="16" t="s">
        <v>368</v>
      </c>
      <c r="DJ12" s="17" t="s">
        <v>369</v>
      </c>
      <c r="DK12" s="64">
        <v>2753.04</v>
      </c>
      <c r="DL12" s="16" t="s">
        <v>379</v>
      </c>
      <c r="DM12" s="17" t="s">
        <v>378</v>
      </c>
      <c r="DN12" s="64">
        <v>681.4</v>
      </c>
      <c r="DO12" s="16" t="s">
        <v>391</v>
      </c>
      <c r="DP12" s="17" t="s">
        <v>392</v>
      </c>
      <c r="DQ12" s="90">
        <v>161</v>
      </c>
      <c r="DR12" s="16" t="s">
        <v>509</v>
      </c>
      <c r="DS12" s="17"/>
      <c r="DT12" s="64">
        <v>2125.03</v>
      </c>
      <c r="DU12" s="16"/>
      <c r="DV12" s="17"/>
      <c r="DW12" s="17"/>
      <c r="DX12" s="16"/>
      <c r="DY12" s="17"/>
      <c r="DZ12" s="17"/>
      <c r="EA12" s="16" t="s">
        <v>408</v>
      </c>
      <c r="EB12" s="17" t="s">
        <v>407</v>
      </c>
      <c r="EC12" s="90">
        <v>409.22</v>
      </c>
      <c r="ED12" s="16"/>
      <c r="EE12" s="17"/>
      <c r="EF12" s="17"/>
      <c r="EG12" s="16" t="s">
        <v>418</v>
      </c>
      <c r="EH12" s="17" t="s">
        <v>419</v>
      </c>
      <c r="EI12" s="64">
        <v>649.27</v>
      </c>
      <c r="EJ12" s="16" t="s">
        <v>427</v>
      </c>
      <c r="EK12" s="17" t="s">
        <v>428</v>
      </c>
      <c r="EL12" s="90">
        <v>205.33</v>
      </c>
      <c r="EM12" s="16"/>
      <c r="EN12" s="17"/>
      <c r="EO12" s="17"/>
      <c r="EP12" s="17"/>
      <c r="EQ12" s="17"/>
      <c r="ER12" s="76" t="s">
        <v>454</v>
      </c>
      <c r="ES12" s="17"/>
      <c r="ET12" s="32">
        <v>112.17</v>
      </c>
      <c r="EU12" s="76" t="s">
        <v>454</v>
      </c>
      <c r="EV12" s="17"/>
      <c r="EW12" s="32">
        <v>112.17</v>
      </c>
      <c r="EX12" s="76" t="s">
        <v>454</v>
      </c>
      <c r="EY12" s="17"/>
      <c r="EZ12" s="32">
        <v>112.17</v>
      </c>
      <c r="FA12" s="76" t="s">
        <v>454</v>
      </c>
      <c r="FB12" s="17"/>
      <c r="FC12" s="32">
        <v>112.17</v>
      </c>
      <c r="FD12" s="76" t="s">
        <v>454</v>
      </c>
      <c r="FE12" s="17"/>
      <c r="FF12" s="32">
        <v>112.17</v>
      </c>
      <c r="FG12" s="76" t="s">
        <v>454</v>
      </c>
      <c r="FH12" s="17"/>
      <c r="FI12" s="32">
        <v>112.17</v>
      </c>
      <c r="FJ12" s="76" t="s">
        <v>454</v>
      </c>
      <c r="FK12" s="17"/>
      <c r="FL12" s="32">
        <v>112.17</v>
      </c>
      <c r="FM12" s="76" t="s">
        <v>454</v>
      </c>
      <c r="FN12" s="17"/>
      <c r="FO12" s="32">
        <v>112.17</v>
      </c>
      <c r="FP12" s="76" t="s">
        <v>454</v>
      </c>
      <c r="FQ12" s="17"/>
      <c r="FR12" s="32">
        <v>112.17</v>
      </c>
    </row>
    <row r="13" spans="1:174" ht="32.25" customHeight="1">
      <c r="A13" s="16"/>
      <c r="B13" s="16" t="s">
        <v>17</v>
      </c>
      <c r="C13" s="24">
        <v>70.02</v>
      </c>
      <c r="D13" s="16" t="s">
        <v>17</v>
      </c>
      <c r="E13" s="24">
        <v>70.02</v>
      </c>
      <c r="F13" s="16" t="s">
        <v>17</v>
      </c>
      <c r="G13" s="24">
        <v>70.02</v>
      </c>
      <c r="H13" s="16" t="s">
        <v>17</v>
      </c>
      <c r="I13" s="24">
        <v>70.02</v>
      </c>
      <c r="J13" s="16" t="s">
        <v>17</v>
      </c>
      <c r="K13" s="24">
        <v>70.02</v>
      </c>
      <c r="L13" s="16" t="s">
        <v>17</v>
      </c>
      <c r="M13" s="24">
        <v>70.02</v>
      </c>
      <c r="N13" s="16" t="s">
        <v>17</v>
      </c>
      <c r="O13" s="24">
        <v>70.02</v>
      </c>
      <c r="P13" s="16" t="s">
        <v>17</v>
      </c>
      <c r="Q13" s="24">
        <v>70.02</v>
      </c>
      <c r="R13" s="16" t="s">
        <v>17</v>
      </c>
      <c r="S13" s="18">
        <f t="shared" si="0"/>
        <v>560.16</v>
      </c>
      <c r="T13" s="16" t="s">
        <v>16</v>
      </c>
      <c r="U13" s="17" t="s">
        <v>152</v>
      </c>
      <c r="V13" s="25">
        <v>70.02</v>
      </c>
      <c r="W13" s="63" t="s">
        <v>76</v>
      </c>
      <c r="X13" s="64" t="s">
        <v>77</v>
      </c>
      <c r="Y13" s="66">
        <v>721.03</v>
      </c>
      <c r="Z13" s="63" t="s">
        <v>98</v>
      </c>
      <c r="AA13" s="64" t="s">
        <v>99</v>
      </c>
      <c r="AB13" s="66">
        <v>42355.51</v>
      </c>
      <c r="AC13" s="63" t="s">
        <v>96</v>
      </c>
      <c r="AD13" s="63" t="s">
        <v>105</v>
      </c>
      <c r="AE13" s="66">
        <f>5897.26/8</f>
        <v>737.1575</v>
      </c>
      <c r="AF13" s="26"/>
      <c r="AG13" s="63" t="s">
        <v>115</v>
      </c>
      <c r="AH13" s="64" t="s">
        <v>119</v>
      </c>
      <c r="AI13" s="66">
        <v>298.25</v>
      </c>
      <c r="AJ13" s="63" t="s">
        <v>138</v>
      </c>
      <c r="AK13" s="64" t="s">
        <v>139</v>
      </c>
      <c r="AL13" s="66">
        <v>362.74</v>
      </c>
      <c r="AM13" s="63" t="s">
        <v>163</v>
      </c>
      <c r="AN13" s="64" t="s">
        <v>164</v>
      </c>
      <c r="AO13" s="66">
        <v>1668.07</v>
      </c>
      <c r="AP13" s="63" t="s">
        <v>169</v>
      </c>
      <c r="AQ13" s="64" t="s">
        <v>175</v>
      </c>
      <c r="AR13" s="66">
        <v>591.92</v>
      </c>
      <c r="AS13" s="63" t="s">
        <v>186</v>
      </c>
      <c r="AT13" s="64" t="s">
        <v>187</v>
      </c>
      <c r="AU13" s="66">
        <v>447.36</v>
      </c>
      <c r="AV13" s="19" t="s">
        <v>196</v>
      </c>
      <c r="AW13" s="19" t="s">
        <v>206</v>
      </c>
      <c r="AX13" s="23">
        <v>97.44</v>
      </c>
      <c r="AY13" s="72" t="s">
        <v>226</v>
      </c>
      <c r="AZ13" s="69" t="s">
        <v>227</v>
      </c>
      <c r="BA13" s="64">
        <v>6400.38</v>
      </c>
      <c r="BB13" s="19" t="s">
        <v>194</v>
      </c>
      <c r="BC13" s="17" t="s">
        <v>231</v>
      </c>
      <c r="BD13" s="17">
        <v>78.66</v>
      </c>
      <c r="BE13" s="19" t="s">
        <v>194</v>
      </c>
      <c r="BF13" s="19" t="s">
        <v>244</v>
      </c>
      <c r="BG13" s="17">
        <v>78.66</v>
      </c>
      <c r="BH13" s="19" t="s">
        <v>194</v>
      </c>
      <c r="BI13" s="17"/>
      <c r="BJ13" s="17">
        <v>78.66</v>
      </c>
      <c r="BK13" s="19" t="s">
        <v>194</v>
      </c>
      <c r="BL13" s="17"/>
      <c r="BM13" s="17">
        <v>78.66</v>
      </c>
      <c r="BN13" s="19" t="s">
        <v>194</v>
      </c>
      <c r="BO13" s="17"/>
      <c r="BP13" s="17">
        <v>78.66</v>
      </c>
      <c r="BQ13" s="17"/>
      <c r="BR13" s="17"/>
      <c r="BS13" s="19" t="s">
        <v>277</v>
      </c>
      <c r="BT13" s="17" t="s">
        <v>278</v>
      </c>
      <c r="BU13" s="17">
        <v>2572.96</v>
      </c>
      <c r="BV13" s="19" t="s">
        <v>306</v>
      </c>
      <c r="BW13" s="17" t="s">
        <v>307</v>
      </c>
      <c r="BX13" s="17">
        <v>1064.66</v>
      </c>
      <c r="BY13" s="19"/>
      <c r="BZ13" s="17"/>
      <c r="CA13" s="17"/>
      <c r="CB13" s="19"/>
      <c r="CC13" s="17"/>
      <c r="CD13" s="17"/>
      <c r="CE13" s="19"/>
      <c r="CF13" s="17"/>
      <c r="CG13" s="17"/>
      <c r="CH13" s="19" t="s">
        <v>327</v>
      </c>
      <c r="CI13" s="17" t="s">
        <v>328</v>
      </c>
      <c r="CJ13" s="17">
        <v>387.88</v>
      </c>
      <c r="CK13" s="19" t="s">
        <v>335</v>
      </c>
      <c r="CL13" s="17" t="s">
        <v>336</v>
      </c>
      <c r="CM13" s="17">
        <v>1492.36</v>
      </c>
      <c r="CN13" s="19"/>
      <c r="CO13" s="17"/>
      <c r="CP13" s="17"/>
      <c r="CR13" s="19"/>
      <c r="CS13" s="17"/>
      <c r="CT13" s="17"/>
      <c r="CU13" s="19"/>
      <c r="CV13" s="17"/>
      <c r="CW13" s="17"/>
      <c r="CX13" s="19" t="s">
        <v>350</v>
      </c>
      <c r="CY13" s="17" t="s">
        <v>351</v>
      </c>
      <c r="CZ13" s="17">
        <v>165.37</v>
      </c>
      <c r="DA13" s="19"/>
      <c r="DB13" s="17"/>
      <c r="DC13" s="17"/>
      <c r="DF13" s="19" t="s">
        <v>292</v>
      </c>
      <c r="DG13" s="19"/>
      <c r="DH13" s="64">
        <v>46.68</v>
      </c>
      <c r="DI13" s="19" t="s">
        <v>370</v>
      </c>
      <c r="DJ13" s="17" t="s">
        <v>369</v>
      </c>
      <c r="DK13" s="64">
        <v>2626.2</v>
      </c>
      <c r="DL13" s="19" t="s">
        <v>380</v>
      </c>
      <c r="DM13" s="19" t="s">
        <v>378</v>
      </c>
      <c r="DN13" s="64">
        <v>1722.6</v>
      </c>
      <c r="DO13" s="19"/>
      <c r="DP13" s="17"/>
      <c r="DQ13" s="26"/>
      <c r="DR13" s="19"/>
      <c r="DS13" s="17"/>
      <c r="DT13" s="26"/>
      <c r="DU13" s="19"/>
      <c r="DV13" s="17"/>
      <c r="DW13" s="26"/>
      <c r="DX13" s="19"/>
      <c r="DY13" s="17"/>
      <c r="DZ13" s="26"/>
      <c r="EA13" s="19" t="s">
        <v>410</v>
      </c>
      <c r="EB13" s="17" t="s">
        <v>411</v>
      </c>
      <c r="EC13" s="93">
        <v>16654.52</v>
      </c>
      <c r="ED13" s="19"/>
      <c r="EE13" s="17"/>
      <c r="EF13" s="26"/>
      <c r="EG13" s="19" t="s">
        <v>420</v>
      </c>
      <c r="EH13" s="17" t="s">
        <v>421</v>
      </c>
      <c r="EI13" s="66">
        <v>1298.54</v>
      </c>
      <c r="EJ13" s="19"/>
      <c r="EK13" s="17"/>
      <c r="EL13" s="26"/>
      <c r="EM13" s="19"/>
      <c r="EN13" s="17"/>
      <c r="EO13" s="26"/>
      <c r="EP13" s="26"/>
      <c r="EQ13" s="26"/>
      <c r="ER13" s="77" t="s">
        <v>455</v>
      </c>
      <c r="ES13" s="17"/>
      <c r="ET13" s="49">
        <v>112.17</v>
      </c>
      <c r="EU13" s="77" t="s">
        <v>455</v>
      </c>
      <c r="EV13" s="17"/>
      <c r="EW13" s="49">
        <v>112.17</v>
      </c>
      <c r="EX13" s="77" t="s">
        <v>455</v>
      </c>
      <c r="EY13" s="17"/>
      <c r="EZ13" s="49">
        <v>112.17</v>
      </c>
      <c r="FA13" s="77" t="s">
        <v>455</v>
      </c>
      <c r="FB13" s="17"/>
      <c r="FC13" s="49">
        <v>112.17</v>
      </c>
      <c r="FD13" s="77" t="s">
        <v>455</v>
      </c>
      <c r="FE13" s="17"/>
      <c r="FF13" s="49">
        <v>112.17</v>
      </c>
      <c r="FG13" s="77" t="s">
        <v>455</v>
      </c>
      <c r="FH13" s="17"/>
      <c r="FI13" s="49">
        <v>112.17</v>
      </c>
      <c r="FJ13" s="77" t="s">
        <v>455</v>
      </c>
      <c r="FK13" s="17"/>
      <c r="FL13" s="49">
        <v>112.17</v>
      </c>
      <c r="FM13" s="77" t="s">
        <v>455</v>
      </c>
      <c r="FN13" s="17"/>
      <c r="FO13" s="49">
        <v>112.17</v>
      </c>
      <c r="FP13" s="77" t="s">
        <v>455</v>
      </c>
      <c r="FQ13" s="17"/>
      <c r="FR13" s="49">
        <v>112.17</v>
      </c>
    </row>
    <row r="14" spans="1:174" ht="27" customHeight="1">
      <c r="A14" s="16"/>
      <c r="B14" s="16" t="s">
        <v>17</v>
      </c>
      <c r="C14" s="17">
        <v>23.34</v>
      </c>
      <c r="D14" s="16" t="s">
        <v>17</v>
      </c>
      <c r="E14" s="17">
        <v>23.34</v>
      </c>
      <c r="F14" s="16" t="s">
        <v>17</v>
      </c>
      <c r="G14" s="17">
        <v>23.34</v>
      </c>
      <c r="H14" s="16" t="s">
        <v>17</v>
      </c>
      <c r="I14" s="17">
        <v>23.34</v>
      </c>
      <c r="J14" s="16" t="s">
        <v>17</v>
      </c>
      <c r="K14" s="17">
        <v>23.34</v>
      </c>
      <c r="L14" s="16" t="s">
        <v>17</v>
      </c>
      <c r="M14" s="17">
        <v>23.34</v>
      </c>
      <c r="N14" s="16" t="s">
        <v>17</v>
      </c>
      <c r="O14" s="17">
        <v>23.34</v>
      </c>
      <c r="P14" s="16" t="s">
        <v>17</v>
      </c>
      <c r="Q14" s="17">
        <v>23.34</v>
      </c>
      <c r="R14" s="16" t="s">
        <v>17</v>
      </c>
      <c r="S14" s="18">
        <f t="shared" si="0"/>
        <v>186.72</v>
      </c>
      <c r="T14" s="16" t="s">
        <v>9</v>
      </c>
      <c r="U14" s="17" t="s">
        <v>152</v>
      </c>
      <c r="V14" s="25">
        <v>23.34</v>
      </c>
      <c r="W14" s="67" t="s">
        <v>78</v>
      </c>
      <c r="X14" s="64" t="s">
        <v>79</v>
      </c>
      <c r="Y14" s="65">
        <v>670.09</v>
      </c>
      <c r="Z14" s="19" t="s">
        <v>4</v>
      </c>
      <c r="AA14" s="21"/>
      <c r="AB14" s="20">
        <v>78.66</v>
      </c>
      <c r="AC14" s="63" t="s">
        <v>106</v>
      </c>
      <c r="AD14" s="63" t="s">
        <v>107</v>
      </c>
      <c r="AE14" s="63">
        <v>4209.45</v>
      </c>
      <c r="AF14" s="16"/>
      <c r="AG14" s="69" t="s">
        <v>120</v>
      </c>
      <c r="AH14" s="69" t="s">
        <v>121</v>
      </c>
      <c r="AI14" s="70">
        <f>1578.45/6</f>
        <v>263.075</v>
      </c>
      <c r="AJ14" s="63" t="s">
        <v>140</v>
      </c>
      <c r="AK14" s="64" t="s">
        <v>141</v>
      </c>
      <c r="AL14" s="73">
        <v>373.28</v>
      </c>
      <c r="AM14" s="63" t="s">
        <v>188</v>
      </c>
      <c r="AN14" s="64" t="s">
        <v>165</v>
      </c>
      <c r="AO14" s="73">
        <v>1618.81</v>
      </c>
      <c r="AP14" s="69" t="s">
        <v>176</v>
      </c>
      <c r="AQ14" s="69" t="s">
        <v>177</v>
      </c>
      <c r="AR14" s="69">
        <v>421.23</v>
      </c>
      <c r="AS14" s="16" t="s">
        <v>197</v>
      </c>
      <c r="AT14" s="17" t="s">
        <v>199</v>
      </c>
      <c r="AU14" s="17">
        <v>859.66</v>
      </c>
      <c r="AV14" s="12" t="s">
        <v>3</v>
      </c>
      <c r="AW14" s="17"/>
      <c r="AX14" s="17">
        <v>3757.58</v>
      </c>
      <c r="AY14" s="16" t="s">
        <v>226</v>
      </c>
      <c r="AZ14" s="19" t="s">
        <v>228</v>
      </c>
      <c r="BA14" s="17">
        <v>6400.38</v>
      </c>
      <c r="BB14" s="16" t="s">
        <v>197</v>
      </c>
      <c r="BC14" s="17" t="s">
        <v>232</v>
      </c>
      <c r="BD14" s="17">
        <v>859.66</v>
      </c>
      <c r="BE14" s="16" t="s">
        <v>197</v>
      </c>
      <c r="BF14" s="17" t="s">
        <v>245</v>
      </c>
      <c r="BG14" s="17">
        <v>859.66</v>
      </c>
      <c r="BH14" s="16" t="s">
        <v>197</v>
      </c>
      <c r="BI14" s="17"/>
      <c r="BJ14" s="17">
        <v>859.66</v>
      </c>
      <c r="BK14" s="16" t="s">
        <v>197</v>
      </c>
      <c r="BL14" s="17"/>
      <c r="BM14" s="17">
        <v>859.66</v>
      </c>
      <c r="BN14" s="16" t="s">
        <v>197</v>
      </c>
      <c r="BO14" s="17"/>
      <c r="BP14" s="17">
        <v>859.66</v>
      </c>
      <c r="BQ14" s="17"/>
      <c r="BR14" s="17"/>
      <c r="BS14" s="16" t="s">
        <v>279</v>
      </c>
      <c r="BT14" s="17" t="s">
        <v>278</v>
      </c>
      <c r="BU14" s="17">
        <v>577.12</v>
      </c>
      <c r="BV14" s="19" t="s">
        <v>292</v>
      </c>
      <c r="BW14" s="19"/>
      <c r="BX14" s="17">
        <v>97.44</v>
      </c>
      <c r="BY14" s="19" t="s">
        <v>292</v>
      </c>
      <c r="BZ14" s="19"/>
      <c r="CA14" s="17">
        <v>97.44</v>
      </c>
      <c r="CB14" s="19" t="s">
        <v>292</v>
      </c>
      <c r="CC14" s="19"/>
      <c r="CD14" s="17">
        <v>97.44</v>
      </c>
      <c r="CE14" s="19" t="s">
        <v>292</v>
      </c>
      <c r="CF14" s="19"/>
      <c r="CG14" s="17">
        <v>97.44</v>
      </c>
      <c r="CH14" s="19" t="s">
        <v>292</v>
      </c>
      <c r="CI14" s="19"/>
      <c r="CJ14" s="17">
        <v>97.44</v>
      </c>
      <c r="CK14" s="19"/>
      <c r="CL14" s="19"/>
      <c r="CM14" s="17"/>
      <c r="CN14" s="19"/>
      <c r="CO14" s="19"/>
      <c r="CP14" s="17"/>
      <c r="CR14" s="19"/>
      <c r="CS14" s="19"/>
      <c r="CT14" s="17"/>
      <c r="CU14" s="19"/>
      <c r="CV14" s="19"/>
      <c r="CW14" s="17"/>
      <c r="CX14" s="19" t="s">
        <v>352</v>
      </c>
      <c r="CY14" s="19" t="s">
        <v>353</v>
      </c>
      <c r="CZ14" s="17">
        <v>1163.64</v>
      </c>
      <c r="DA14" s="19"/>
      <c r="DB14" s="19"/>
      <c r="DC14" s="17"/>
      <c r="DF14" s="16" t="s">
        <v>386</v>
      </c>
      <c r="DG14" s="17"/>
      <c r="DH14" s="64">
        <v>384.87</v>
      </c>
      <c r="DI14" s="19" t="s">
        <v>371</v>
      </c>
      <c r="DJ14" s="19" t="s">
        <v>369</v>
      </c>
      <c r="DK14" s="64">
        <v>1313.1</v>
      </c>
      <c r="DL14" s="16" t="s">
        <v>381</v>
      </c>
      <c r="DM14" s="17" t="s">
        <v>382</v>
      </c>
      <c r="DN14" s="64">
        <v>1194.46</v>
      </c>
      <c r="DO14" s="16"/>
      <c r="DP14" s="17"/>
      <c r="DQ14" s="17"/>
      <c r="DR14" s="16"/>
      <c r="DS14" s="17"/>
      <c r="DT14" s="17"/>
      <c r="DU14" s="16"/>
      <c r="DV14" s="17"/>
      <c r="DW14" s="17"/>
      <c r="DX14" s="16"/>
      <c r="DY14" s="17"/>
      <c r="DZ14" s="17"/>
      <c r="EA14" s="16"/>
      <c r="EB14" s="17"/>
      <c r="EC14" s="17"/>
      <c r="ED14" s="16"/>
      <c r="EE14" s="17"/>
      <c r="EF14" s="17"/>
      <c r="EG14" s="16" t="s">
        <v>422</v>
      </c>
      <c r="EH14" s="17" t="s">
        <v>423</v>
      </c>
      <c r="EI14" s="64">
        <v>4288.8</v>
      </c>
      <c r="EJ14" s="16"/>
      <c r="EK14" s="17"/>
      <c r="EL14" s="17"/>
      <c r="EM14" s="16"/>
      <c r="EN14" s="17"/>
      <c r="EO14" s="17"/>
      <c r="EP14" s="17"/>
      <c r="EQ14" s="17"/>
      <c r="ER14" s="76" t="s">
        <v>456</v>
      </c>
      <c r="ES14" s="17"/>
      <c r="ET14" s="32">
        <v>708.33</v>
      </c>
      <c r="EU14" s="76" t="s">
        <v>456</v>
      </c>
      <c r="EV14" s="17"/>
      <c r="EW14" s="32">
        <v>708.33</v>
      </c>
      <c r="EX14" s="76" t="s">
        <v>456</v>
      </c>
      <c r="EY14" s="17"/>
      <c r="EZ14" s="32">
        <v>708.33</v>
      </c>
      <c r="FA14" s="76" t="s">
        <v>456</v>
      </c>
      <c r="FB14" s="17"/>
      <c r="FC14" s="32">
        <v>708.33</v>
      </c>
      <c r="FD14" s="76" t="s">
        <v>456</v>
      </c>
      <c r="FE14" s="17"/>
      <c r="FF14" s="32">
        <v>708.33</v>
      </c>
      <c r="FG14" s="76" t="s">
        <v>456</v>
      </c>
      <c r="FH14" s="17"/>
      <c r="FI14" s="32">
        <v>708.33</v>
      </c>
      <c r="FJ14" s="76" t="s">
        <v>456</v>
      </c>
      <c r="FK14" s="17"/>
      <c r="FL14" s="32">
        <v>708.33</v>
      </c>
      <c r="FM14" s="76" t="s">
        <v>456</v>
      </c>
      <c r="FN14" s="17"/>
      <c r="FO14" s="32">
        <v>708.33</v>
      </c>
      <c r="FP14" s="76" t="s">
        <v>456</v>
      </c>
      <c r="FQ14" s="17"/>
      <c r="FR14" s="32">
        <v>708.33</v>
      </c>
    </row>
    <row r="15" spans="1:174" s="1" customFormat="1" ht="40.5" customHeight="1">
      <c r="A15" s="12"/>
      <c r="B15" s="16" t="s">
        <v>17</v>
      </c>
      <c r="C15" s="17">
        <f>SUM(C16:C26)</f>
        <v>2193.879999999999</v>
      </c>
      <c r="D15" s="16" t="s">
        <v>17</v>
      </c>
      <c r="E15" s="17">
        <f>SUM(E16:E26)</f>
        <v>2193.879999999999</v>
      </c>
      <c r="F15" s="16" t="s">
        <v>17</v>
      </c>
      <c r="G15" s="17">
        <f>SUM(G16:G26)</f>
        <v>2193.879999999999</v>
      </c>
      <c r="H15" s="16" t="s">
        <v>17</v>
      </c>
      <c r="I15" s="17">
        <f>SUM(I16:I26)</f>
        <v>2193.879999999999</v>
      </c>
      <c r="J15" s="16" t="s">
        <v>17</v>
      </c>
      <c r="K15" s="17">
        <f>SUM(K16:K26)</f>
        <v>2193.879999999999</v>
      </c>
      <c r="L15" s="16" t="s">
        <v>17</v>
      </c>
      <c r="M15" s="17">
        <f>SUM(M16:M26)</f>
        <v>2193.879999999999</v>
      </c>
      <c r="N15" s="16" t="s">
        <v>17</v>
      </c>
      <c r="O15" s="17">
        <f>SUM(O16:O26)</f>
        <v>2193.879999999999</v>
      </c>
      <c r="P15" s="16" t="s">
        <v>17</v>
      </c>
      <c r="Q15" s="17">
        <f>SUM(Q16:Q26)</f>
        <v>2193.879999999999</v>
      </c>
      <c r="R15" s="16" t="s">
        <v>17</v>
      </c>
      <c r="S15" s="18">
        <f t="shared" si="0"/>
        <v>17551.039999999994</v>
      </c>
      <c r="T15" s="16" t="s">
        <v>39</v>
      </c>
      <c r="U15" s="17" t="s">
        <v>152</v>
      </c>
      <c r="V15" s="17">
        <v>373.42</v>
      </c>
      <c r="W15" s="63" t="s">
        <v>80</v>
      </c>
      <c r="X15" s="64" t="s">
        <v>81</v>
      </c>
      <c r="Y15" s="65">
        <v>3243.86</v>
      </c>
      <c r="Z15" s="16" t="s">
        <v>153</v>
      </c>
      <c r="AA15" s="17"/>
      <c r="AB15" s="22">
        <v>859.66</v>
      </c>
      <c r="AC15" s="63" t="s">
        <v>108</v>
      </c>
      <c r="AD15" s="64" t="s">
        <v>109</v>
      </c>
      <c r="AE15" s="64">
        <f>6377.17/10</f>
        <v>637.717</v>
      </c>
      <c r="AF15" s="17"/>
      <c r="AG15" s="63" t="s">
        <v>122</v>
      </c>
      <c r="AH15" s="64" t="s">
        <v>123</v>
      </c>
      <c r="AI15" s="64">
        <f>1370.18/7</f>
        <v>195.74</v>
      </c>
      <c r="AJ15" s="74" t="s">
        <v>443</v>
      </c>
      <c r="AK15" s="68" t="s">
        <v>444</v>
      </c>
      <c r="AL15" s="68">
        <v>3049.62</v>
      </c>
      <c r="AM15" s="63" t="s">
        <v>189</v>
      </c>
      <c r="AN15" s="64" t="s">
        <v>190</v>
      </c>
      <c r="AO15" s="64">
        <v>2407.27</v>
      </c>
      <c r="AP15" s="12" t="s">
        <v>3</v>
      </c>
      <c r="AQ15" s="17"/>
      <c r="AR15" s="17">
        <v>3757.58</v>
      </c>
      <c r="AS15" s="19" t="s">
        <v>194</v>
      </c>
      <c r="AT15" s="19" t="s">
        <v>200</v>
      </c>
      <c r="AU15" s="19">
        <v>78.66</v>
      </c>
      <c r="AV15" s="16" t="s">
        <v>154</v>
      </c>
      <c r="AW15" s="17"/>
      <c r="AX15" s="17">
        <v>3990.97</v>
      </c>
      <c r="AY15" s="16" t="s">
        <v>229</v>
      </c>
      <c r="AZ15" s="17" t="s">
        <v>230</v>
      </c>
      <c r="BA15" s="17">
        <v>141.3</v>
      </c>
      <c r="BB15" s="19" t="s">
        <v>233</v>
      </c>
      <c r="BC15" s="21" t="s">
        <v>234</v>
      </c>
      <c r="BD15" s="17">
        <v>34.41</v>
      </c>
      <c r="BE15" s="19" t="s">
        <v>233</v>
      </c>
      <c r="BF15" s="21"/>
      <c r="BG15" s="17">
        <v>70.03</v>
      </c>
      <c r="BH15" s="19" t="s">
        <v>233</v>
      </c>
      <c r="BI15" s="21"/>
      <c r="BJ15" s="17">
        <v>70.03</v>
      </c>
      <c r="BK15" s="19" t="s">
        <v>233</v>
      </c>
      <c r="BL15" s="21"/>
      <c r="BM15" s="17">
        <v>70.03</v>
      </c>
      <c r="BN15" s="19" t="s">
        <v>233</v>
      </c>
      <c r="BO15" s="21"/>
      <c r="BP15" s="17">
        <v>70.03</v>
      </c>
      <c r="BQ15" s="17"/>
      <c r="BR15" s="17"/>
      <c r="BS15" s="19" t="s">
        <v>280</v>
      </c>
      <c r="BT15" s="21" t="s">
        <v>278</v>
      </c>
      <c r="BU15" s="17">
        <v>302.84</v>
      </c>
      <c r="BV15" s="12" t="s">
        <v>290</v>
      </c>
      <c r="BW15" s="17"/>
      <c r="BX15" s="23">
        <v>78.66</v>
      </c>
      <c r="BY15" s="12" t="s">
        <v>290</v>
      </c>
      <c r="BZ15" s="17"/>
      <c r="CA15" s="23">
        <v>78.66</v>
      </c>
      <c r="CB15" s="12" t="s">
        <v>290</v>
      </c>
      <c r="CC15" s="17"/>
      <c r="CD15" s="23">
        <v>78.66</v>
      </c>
      <c r="CE15" s="12" t="s">
        <v>290</v>
      </c>
      <c r="CF15" s="17"/>
      <c r="CG15" s="23">
        <v>78.66</v>
      </c>
      <c r="CH15" s="12" t="s">
        <v>290</v>
      </c>
      <c r="CI15" s="17"/>
      <c r="CJ15" s="23">
        <v>78.66</v>
      </c>
      <c r="CK15" s="12" t="s">
        <v>290</v>
      </c>
      <c r="CL15" s="17"/>
      <c r="CM15" s="23">
        <v>78.66</v>
      </c>
      <c r="CN15" s="12" t="s">
        <v>290</v>
      </c>
      <c r="CO15" s="17"/>
      <c r="CP15" s="23">
        <v>78.66</v>
      </c>
      <c r="CQ15" s="10"/>
      <c r="CR15" s="12" t="s">
        <v>290</v>
      </c>
      <c r="CS15" s="17"/>
      <c r="CT15" s="23">
        <v>78.66</v>
      </c>
      <c r="CU15" s="12" t="s">
        <v>290</v>
      </c>
      <c r="CV15" s="17"/>
      <c r="CW15" s="23">
        <v>78.66</v>
      </c>
      <c r="CX15" s="19" t="s">
        <v>290</v>
      </c>
      <c r="CY15" s="17"/>
      <c r="CZ15" s="23">
        <v>78.66</v>
      </c>
      <c r="DA15" s="19" t="s">
        <v>290</v>
      </c>
      <c r="DB15" s="17"/>
      <c r="DC15" s="23">
        <v>78.66</v>
      </c>
      <c r="DD15" s="10"/>
      <c r="DE15" s="10"/>
      <c r="DF15" s="19"/>
      <c r="DG15" s="17"/>
      <c r="DH15" s="23"/>
      <c r="DI15" s="19" t="s">
        <v>372</v>
      </c>
      <c r="DJ15" s="17" t="s">
        <v>369</v>
      </c>
      <c r="DK15" s="70">
        <v>917.68</v>
      </c>
      <c r="DL15" s="19" t="s">
        <v>383</v>
      </c>
      <c r="DM15" s="17" t="s">
        <v>384</v>
      </c>
      <c r="DN15" s="70">
        <v>35964.38</v>
      </c>
      <c r="DO15" s="19"/>
      <c r="DP15" s="17"/>
      <c r="DQ15" s="23"/>
      <c r="DR15" s="19"/>
      <c r="DS15" s="17"/>
      <c r="DT15" s="23"/>
      <c r="DU15" s="19"/>
      <c r="DV15" s="17"/>
      <c r="DW15" s="23"/>
      <c r="DX15" s="19"/>
      <c r="DY15" s="17"/>
      <c r="DZ15" s="23"/>
      <c r="EA15" s="19"/>
      <c r="EB15" s="17"/>
      <c r="EC15" s="23"/>
      <c r="ED15" s="19"/>
      <c r="EE15" s="17"/>
      <c r="EF15" s="23"/>
      <c r="EG15" s="19" t="s">
        <v>435</v>
      </c>
      <c r="EH15" s="17" t="s">
        <v>434</v>
      </c>
      <c r="EI15" s="70">
        <v>649.27</v>
      </c>
      <c r="EJ15" s="19"/>
      <c r="EK15" s="17"/>
      <c r="EL15" s="23"/>
      <c r="EM15" s="19"/>
      <c r="EN15" s="17"/>
      <c r="EO15" s="23"/>
      <c r="EP15" s="23"/>
      <c r="EQ15" s="23"/>
      <c r="ER15" s="77" t="s">
        <v>4</v>
      </c>
      <c r="ES15" s="17"/>
      <c r="ET15" s="79">
        <v>78.66</v>
      </c>
      <c r="EU15" s="77" t="s">
        <v>4</v>
      </c>
      <c r="EV15" s="17"/>
      <c r="EW15" s="79">
        <v>78.66</v>
      </c>
      <c r="EX15" s="77" t="s">
        <v>4</v>
      </c>
      <c r="EY15" s="17"/>
      <c r="EZ15" s="79">
        <v>78.66</v>
      </c>
      <c r="FA15" s="77" t="s">
        <v>4</v>
      </c>
      <c r="FB15" s="17"/>
      <c r="FC15" s="79">
        <v>78.66</v>
      </c>
      <c r="FD15" s="77" t="s">
        <v>4</v>
      </c>
      <c r="FE15" s="17"/>
      <c r="FF15" s="79">
        <v>78.66</v>
      </c>
      <c r="FG15" s="77" t="s">
        <v>4</v>
      </c>
      <c r="FH15" s="17"/>
      <c r="FI15" s="79">
        <v>78.66</v>
      </c>
      <c r="FJ15" s="77" t="s">
        <v>4</v>
      </c>
      <c r="FK15" s="17"/>
      <c r="FL15" s="79">
        <v>78.66</v>
      </c>
      <c r="FM15" s="77" t="s">
        <v>4</v>
      </c>
      <c r="FN15" s="17"/>
      <c r="FO15" s="79">
        <v>78.66</v>
      </c>
      <c r="FP15" s="77" t="s">
        <v>4</v>
      </c>
      <c r="FQ15" s="17"/>
      <c r="FR15" s="79">
        <v>78.66</v>
      </c>
    </row>
    <row r="16" spans="1:174" ht="36" customHeight="1">
      <c r="A16" s="16"/>
      <c r="B16" s="16" t="s">
        <v>17</v>
      </c>
      <c r="C16" s="17">
        <v>373.42</v>
      </c>
      <c r="D16" s="16" t="s">
        <v>17</v>
      </c>
      <c r="E16" s="17">
        <v>373.42</v>
      </c>
      <c r="F16" s="16" t="s">
        <v>17</v>
      </c>
      <c r="G16" s="17">
        <v>373.42</v>
      </c>
      <c r="H16" s="16" t="s">
        <v>17</v>
      </c>
      <c r="I16" s="17">
        <v>373.42</v>
      </c>
      <c r="J16" s="16" t="s">
        <v>17</v>
      </c>
      <c r="K16" s="17">
        <v>373.42</v>
      </c>
      <c r="L16" s="16" t="s">
        <v>17</v>
      </c>
      <c r="M16" s="17">
        <v>373.42</v>
      </c>
      <c r="N16" s="16" t="s">
        <v>17</v>
      </c>
      <c r="O16" s="17">
        <v>373.42</v>
      </c>
      <c r="P16" s="16" t="s">
        <v>17</v>
      </c>
      <c r="Q16" s="17">
        <v>373.42</v>
      </c>
      <c r="R16" s="16" t="s">
        <v>17</v>
      </c>
      <c r="S16" s="18">
        <f t="shared" si="0"/>
        <v>2987.36</v>
      </c>
      <c r="T16" s="16" t="s">
        <v>40</v>
      </c>
      <c r="U16" s="17" t="s">
        <v>152</v>
      </c>
      <c r="V16" s="17">
        <v>23.34</v>
      </c>
      <c r="W16" s="67" t="s">
        <v>82</v>
      </c>
      <c r="X16" s="64" t="s">
        <v>83</v>
      </c>
      <c r="Y16" s="65">
        <v>1442.05</v>
      </c>
      <c r="Z16" s="12" t="s">
        <v>3</v>
      </c>
      <c r="AA16" s="17"/>
      <c r="AB16" s="17">
        <v>3710.9</v>
      </c>
      <c r="AC16" s="16" t="s">
        <v>124</v>
      </c>
      <c r="AD16" s="17" t="s">
        <v>125</v>
      </c>
      <c r="AE16" s="25">
        <v>78.66</v>
      </c>
      <c r="AF16" s="25"/>
      <c r="AG16" s="16" t="s">
        <v>4</v>
      </c>
      <c r="AH16" s="17" t="s">
        <v>126</v>
      </c>
      <c r="AI16" s="26">
        <v>78.66</v>
      </c>
      <c r="AJ16" s="63" t="s">
        <v>142</v>
      </c>
      <c r="AK16" s="64" t="s">
        <v>143</v>
      </c>
      <c r="AL16" s="64">
        <v>2531.21</v>
      </c>
      <c r="AM16" s="63" t="s">
        <v>192</v>
      </c>
      <c r="AN16" s="64" t="s">
        <v>193</v>
      </c>
      <c r="AO16" s="64">
        <v>8000</v>
      </c>
      <c r="AP16" s="19" t="s">
        <v>194</v>
      </c>
      <c r="AQ16" s="17" t="s">
        <v>201</v>
      </c>
      <c r="AR16" s="25">
        <v>78.66</v>
      </c>
      <c r="AS16" s="19" t="s">
        <v>196</v>
      </c>
      <c r="AT16" s="19" t="s">
        <v>200</v>
      </c>
      <c r="AU16" s="23">
        <v>97.44</v>
      </c>
      <c r="AV16" s="16" t="s">
        <v>203</v>
      </c>
      <c r="AW16" s="17"/>
      <c r="AX16" s="17">
        <v>908.29</v>
      </c>
      <c r="AY16" s="16" t="s">
        <v>197</v>
      </c>
      <c r="AZ16" s="17" t="s">
        <v>236</v>
      </c>
      <c r="BA16" s="17">
        <v>859.66</v>
      </c>
      <c r="BB16" s="12" t="s">
        <v>3</v>
      </c>
      <c r="BC16" s="17"/>
      <c r="BD16" s="17">
        <v>3757.58</v>
      </c>
      <c r="BE16" s="12" t="s">
        <v>3</v>
      </c>
      <c r="BF16" s="17"/>
      <c r="BG16" s="17">
        <v>3757.58</v>
      </c>
      <c r="BH16" s="12" t="s">
        <v>3</v>
      </c>
      <c r="BI16" s="17"/>
      <c r="BJ16" s="17">
        <v>3757.58</v>
      </c>
      <c r="BK16" s="12" t="s">
        <v>3</v>
      </c>
      <c r="BL16" s="17"/>
      <c r="BM16" s="17">
        <v>3757.58</v>
      </c>
      <c r="BN16" s="12" t="s">
        <v>3</v>
      </c>
      <c r="BO16" s="17"/>
      <c r="BP16" s="17">
        <v>3757.58</v>
      </c>
      <c r="BQ16" s="17"/>
      <c r="BR16" s="17"/>
      <c r="BS16" s="19" t="s">
        <v>281</v>
      </c>
      <c r="BT16" s="17" t="s">
        <v>278</v>
      </c>
      <c r="BU16" s="17">
        <v>153.93</v>
      </c>
      <c r="BV16" s="16" t="s">
        <v>233</v>
      </c>
      <c r="BW16" s="17"/>
      <c r="BX16" s="17">
        <v>70.02</v>
      </c>
      <c r="BY16" s="12"/>
      <c r="BZ16" s="17"/>
      <c r="CA16" s="17"/>
      <c r="CB16" s="12"/>
      <c r="CC16" s="17"/>
      <c r="CD16" s="17"/>
      <c r="CE16" s="12"/>
      <c r="CF16" s="17"/>
      <c r="CG16" s="17"/>
      <c r="CH16" s="12"/>
      <c r="CI16" s="17"/>
      <c r="CJ16" s="17"/>
      <c r="CK16" s="17" t="s">
        <v>337</v>
      </c>
      <c r="CL16" s="17" t="s">
        <v>336</v>
      </c>
      <c r="CM16" s="17">
        <v>11071.24</v>
      </c>
      <c r="CN16" s="17"/>
      <c r="CO16" s="17"/>
      <c r="CP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F16" s="17"/>
      <c r="DG16" s="17"/>
      <c r="DH16" s="17"/>
      <c r="DI16" s="17" t="s">
        <v>373</v>
      </c>
      <c r="DJ16" s="17" t="s">
        <v>369</v>
      </c>
      <c r="DK16" s="64">
        <v>649.27</v>
      </c>
      <c r="DL16" s="17" t="s">
        <v>266</v>
      </c>
      <c r="DM16" s="17" t="s">
        <v>385</v>
      </c>
      <c r="DN16" s="64">
        <v>13267.5</v>
      </c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 t="s">
        <v>435</v>
      </c>
      <c r="EH16" s="17" t="s">
        <v>436</v>
      </c>
      <c r="EI16" s="64">
        <v>649.27</v>
      </c>
      <c r="EJ16" s="17"/>
      <c r="EK16" s="17"/>
      <c r="EL16" s="17"/>
      <c r="EM16" s="17"/>
      <c r="EN16" s="17"/>
      <c r="EO16" s="17"/>
      <c r="EP16" s="17"/>
      <c r="EQ16" s="17"/>
      <c r="ER16" s="76" t="s">
        <v>127</v>
      </c>
      <c r="ES16" s="17"/>
      <c r="ET16" s="32">
        <v>104.04</v>
      </c>
      <c r="EU16" s="76" t="s">
        <v>127</v>
      </c>
      <c r="EV16" s="17"/>
      <c r="EW16" s="32">
        <v>104.04</v>
      </c>
      <c r="EX16" s="76" t="s">
        <v>127</v>
      </c>
      <c r="EY16" s="17"/>
      <c r="EZ16" s="32">
        <v>104.04</v>
      </c>
      <c r="FA16" s="76" t="s">
        <v>127</v>
      </c>
      <c r="FB16" s="17"/>
      <c r="FC16" s="32">
        <v>104.04</v>
      </c>
      <c r="FD16" s="76" t="s">
        <v>127</v>
      </c>
      <c r="FE16" s="17"/>
      <c r="FF16" s="32">
        <v>104.04</v>
      </c>
      <c r="FG16" s="76" t="s">
        <v>127</v>
      </c>
      <c r="FH16" s="17"/>
      <c r="FI16" s="32">
        <v>104.04</v>
      </c>
      <c r="FJ16" s="76" t="s">
        <v>127</v>
      </c>
      <c r="FK16" s="17"/>
      <c r="FL16" s="32">
        <v>104.04</v>
      </c>
      <c r="FM16" s="76" t="s">
        <v>127</v>
      </c>
      <c r="FN16" s="17"/>
      <c r="FO16" s="32">
        <v>104.04</v>
      </c>
      <c r="FP16" s="76" t="s">
        <v>127</v>
      </c>
      <c r="FQ16" s="17"/>
      <c r="FR16" s="32">
        <v>104.04</v>
      </c>
    </row>
    <row r="17" spans="1:174" ht="22.5">
      <c r="A17" s="16"/>
      <c r="B17" s="16" t="s">
        <v>17</v>
      </c>
      <c r="C17" s="17">
        <v>23.34</v>
      </c>
      <c r="D17" s="16" t="s">
        <v>17</v>
      </c>
      <c r="E17" s="17">
        <v>23.34</v>
      </c>
      <c r="F17" s="16" t="s">
        <v>17</v>
      </c>
      <c r="G17" s="17">
        <v>23.34</v>
      </c>
      <c r="H17" s="16" t="s">
        <v>17</v>
      </c>
      <c r="I17" s="17">
        <v>23.34</v>
      </c>
      <c r="J17" s="16" t="s">
        <v>17</v>
      </c>
      <c r="K17" s="17">
        <v>23.34</v>
      </c>
      <c r="L17" s="16" t="s">
        <v>17</v>
      </c>
      <c r="M17" s="17">
        <v>23.34</v>
      </c>
      <c r="N17" s="16" t="s">
        <v>17</v>
      </c>
      <c r="O17" s="17">
        <v>23.34</v>
      </c>
      <c r="P17" s="16" t="s">
        <v>17</v>
      </c>
      <c r="Q17" s="17">
        <v>23.34</v>
      </c>
      <c r="R17" s="16" t="s">
        <v>17</v>
      </c>
      <c r="S17" s="18">
        <f t="shared" si="0"/>
        <v>186.72</v>
      </c>
      <c r="T17" s="16" t="s">
        <v>41</v>
      </c>
      <c r="U17" s="17" t="s">
        <v>152</v>
      </c>
      <c r="V17" s="17">
        <v>93.36</v>
      </c>
      <c r="W17" s="63" t="s">
        <v>84</v>
      </c>
      <c r="X17" s="64" t="s">
        <v>85</v>
      </c>
      <c r="Y17" s="65">
        <v>6636.05</v>
      </c>
      <c r="Z17" s="12" t="s">
        <v>5</v>
      </c>
      <c r="AA17" s="17"/>
      <c r="AB17" s="17">
        <v>1563.71</v>
      </c>
      <c r="AC17" s="16" t="s">
        <v>148</v>
      </c>
      <c r="AD17" s="17" t="s">
        <v>150</v>
      </c>
      <c r="AE17" s="25">
        <v>859.66</v>
      </c>
      <c r="AF17" s="25"/>
      <c r="AG17" s="16" t="s">
        <v>127</v>
      </c>
      <c r="AH17" s="17" t="s">
        <v>126</v>
      </c>
      <c r="AI17" s="26">
        <v>97.44</v>
      </c>
      <c r="AJ17" s="63" t="s">
        <v>144</v>
      </c>
      <c r="AK17" s="64" t="s">
        <v>145</v>
      </c>
      <c r="AL17" s="64">
        <v>298.25</v>
      </c>
      <c r="AM17" s="16" t="s">
        <v>194</v>
      </c>
      <c r="AN17" s="17" t="s">
        <v>195</v>
      </c>
      <c r="AO17" s="17">
        <v>78.66</v>
      </c>
      <c r="AP17" s="16" t="s">
        <v>196</v>
      </c>
      <c r="AQ17" s="17" t="s">
        <v>201</v>
      </c>
      <c r="AR17" s="17">
        <v>97.44</v>
      </c>
      <c r="AS17" s="12" t="s">
        <v>3</v>
      </c>
      <c r="AT17" s="17"/>
      <c r="AU17" s="17">
        <v>3757.58</v>
      </c>
      <c r="AV17" s="16" t="s">
        <v>296</v>
      </c>
      <c r="AW17" s="17"/>
      <c r="AX17" s="17">
        <v>23.34</v>
      </c>
      <c r="AY17" s="19" t="s">
        <v>194</v>
      </c>
      <c r="AZ17" s="19" t="s">
        <v>235</v>
      </c>
      <c r="BA17" s="19">
        <v>78.66</v>
      </c>
      <c r="BB17" s="16" t="s">
        <v>154</v>
      </c>
      <c r="BC17" s="17"/>
      <c r="BD17" s="17">
        <v>3990.97</v>
      </c>
      <c r="BE17" s="16" t="s">
        <v>154</v>
      </c>
      <c r="BF17" s="17"/>
      <c r="BG17" s="17">
        <v>3990.97</v>
      </c>
      <c r="BH17" s="16" t="s">
        <v>154</v>
      </c>
      <c r="BI17" s="17"/>
      <c r="BJ17" s="17">
        <v>3990.97</v>
      </c>
      <c r="BK17" s="16" t="s">
        <v>154</v>
      </c>
      <c r="BL17" s="17"/>
      <c r="BM17" s="17">
        <v>3990.97</v>
      </c>
      <c r="BN17" s="16" t="s">
        <v>154</v>
      </c>
      <c r="BO17" s="17"/>
      <c r="BP17" s="17">
        <v>3990.97</v>
      </c>
      <c r="BQ17" s="17"/>
      <c r="BR17" s="17"/>
      <c r="BS17" s="19" t="s">
        <v>282</v>
      </c>
      <c r="BT17" s="17" t="s">
        <v>283</v>
      </c>
      <c r="BU17" s="17">
        <v>180.46</v>
      </c>
      <c r="BV17" s="12"/>
      <c r="BW17" s="17"/>
      <c r="BX17" s="17"/>
      <c r="BY17" s="12"/>
      <c r="BZ17" s="17"/>
      <c r="CA17" s="17"/>
      <c r="CB17" s="12"/>
      <c r="CC17" s="17"/>
      <c r="CD17" s="17"/>
      <c r="CE17" s="12"/>
      <c r="CF17" s="17"/>
      <c r="CG17" s="17"/>
      <c r="CH17" s="12"/>
      <c r="CI17" s="17"/>
      <c r="CJ17" s="17"/>
      <c r="CK17" s="17" t="s">
        <v>338</v>
      </c>
      <c r="CL17" s="17" t="s">
        <v>336</v>
      </c>
      <c r="CM17" s="17">
        <v>4124.24</v>
      </c>
      <c r="CN17" s="17"/>
      <c r="CO17" s="17"/>
      <c r="CP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F17" s="17"/>
      <c r="DG17" s="17"/>
      <c r="DH17" s="17"/>
      <c r="DI17" s="17" t="s">
        <v>374</v>
      </c>
      <c r="DJ17" s="17" t="s">
        <v>369</v>
      </c>
      <c r="DK17" s="64">
        <v>324.63</v>
      </c>
      <c r="DL17" s="16"/>
      <c r="DM17" s="17"/>
      <c r="DN17" s="17"/>
      <c r="DO17" s="84"/>
      <c r="DP17" s="17"/>
      <c r="DQ17" s="64"/>
      <c r="DR17" s="84" t="s">
        <v>290</v>
      </c>
      <c r="DS17" s="17"/>
      <c r="DT17" s="64">
        <v>70.02</v>
      </c>
      <c r="DU17" s="84" t="s">
        <v>290</v>
      </c>
      <c r="DV17" s="17"/>
      <c r="DW17" s="64">
        <v>70.02</v>
      </c>
      <c r="DX17" s="84" t="s">
        <v>290</v>
      </c>
      <c r="DY17" s="17"/>
      <c r="DZ17" s="64">
        <v>70.02</v>
      </c>
      <c r="EA17" s="84" t="s">
        <v>290</v>
      </c>
      <c r="EB17" s="17"/>
      <c r="EC17" s="64">
        <v>70.02</v>
      </c>
      <c r="ED17" s="84" t="s">
        <v>290</v>
      </c>
      <c r="EE17" s="17"/>
      <c r="EF17" s="64">
        <v>70.02</v>
      </c>
      <c r="EG17" s="84" t="s">
        <v>290</v>
      </c>
      <c r="EH17" s="17"/>
      <c r="EI17" s="64">
        <v>70.02</v>
      </c>
      <c r="EJ17" s="84" t="s">
        <v>290</v>
      </c>
      <c r="EK17" s="17"/>
      <c r="EL17" s="64">
        <v>70.02</v>
      </c>
      <c r="EM17" s="84" t="s">
        <v>290</v>
      </c>
      <c r="EN17" s="17"/>
      <c r="EO17" s="64">
        <v>70.02</v>
      </c>
      <c r="EP17" s="17"/>
      <c r="EQ17" s="17"/>
      <c r="ER17" s="76" t="s">
        <v>457</v>
      </c>
      <c r="ES17" s="17"/>
      <c r="ET17" s="32">
        <v>326.77</v>
      </c>
      <c r="EU17" s="76" t="s">
        <v>457</v>
      </c>
      <c r="EV17" s="17"/>
      <c r="EW17" s="32">
        <v>326.77</v>
      </c>
      <c r="EX17" s="76" t="s">
        <v>457</v>
      </c>
      <c r="EY17" s="17"/>
      <c r="EZ17" s="32">
        <v>326.77</v>
      </c>
      <c r="FA17" s="76" t="s">
        <v>457</v>
      </c>
      <c r="FB17" s="17"/>
      <c r="FC17" s="32">
        <v>326.77</v>
      </c>
      <c r="FD17" s="76" t="s">
        <v>457</v>
      </c>
      <c r="FE17" s="17"/>
      <c r="FF17" s="32">
        <v>326.77</v>
      </c>
      <c r="FG17" s="76" t="s">
        <v>457</v>
      </c>
      <c r="FH17" s="17"/>
      <c r="FI17" s="32">
        <v>326.77</v>
      </c>
      <c r="FJ17" s="76" t="s">
        <v>457</v>
      </c>
      <c r="FK17" s="17"/>
      <c r="FL17" s="32">
        <v>326.77</v>
      </c>
      <c r="FM17" s="76" t="s">
        <v>457</v>
      </c>
      <c r="FN17" s="17"/>
      <c r="FO17" s="32">
        <v>326.77</v>
      </c>
      <c r="FP17" s="76" t="s">
        <v>457</v>
      </c>
      <c r="FQ17" s="17"/>
      <c r="FR17" s="32">
        <v>326.77</v>
      </c>
    </row>
    <row r="18" spans="1:174" ht="22.5">
      <c r="A18" s="16"/>
      <c r="B18" s="16" t="s">
        <v>17</v>
      </c>
      <c r="C18" s="17">
        <v>93.36</v>
      </c>
      <c r="D18" s="16" t="s">
        <v>17</v>
      </c>
      <c r="E18" s="17">
        <v>93.36</v>
      </c>
      <c r="F18" s="16" t="s">
        <v>17</v>
      </c>
      <c r="G18" s="17">
        <v>93.36</v>
      </c>
      <c r="H18" s="16" t="s">
        <v>17</v>
      </c>
      <c r="I18" s="17">
        <v>93.36</v>
      </c>
      <c r="J18" s="16" t="s">
        <v>17</v>
      </c>
      <c r="K18" s="17">
        <v>93.36</v>
      </c>
      <c r="L18" s="16" t="s">
        <v>17</v>
      </c>
      <c r="M18" s="17">
        <v>93.36</v>
      </c>
      <c r="N18" s="16" t="s">
        <v>17</v>
      </c>
      <c r="O18" s="17">
        <v>93.36</v>
      </c>
      <c r="P18" s="16" t="s">
        <v>17</v>
      </c>
      <c r="Q18" s="17">
        <v>93.36</v>
      </c>
      <c r="R18" s="16" t="s">
        <v>17</v>
      </c>
      <c r="S18" s="18">
        <f t="shared" si="0"/>
        <v>746.88</v>
      </c>
      <c r="T18" s="16" t="s">
        <v>42</v>
      </c>
      <c r="U18" s="17" t="s">
        <v>152</v>
      </c>
      <c r="V18" s="17">
        <v>303.41</v>
      </c>
      <c r="W18" s="63" t="s">
        <v>86</v>
      </c>
      <c r="X18" s="64" t="s">
        <v>87</v>
      </c>
      <c r="Y18" s="65">
        <v>1464.47</v>
      </c>
      <c r="Z18" s="16"/>
      <c r="AA18" s="17"/>
      <c r="AB18" s="22"/>
      <c r="AC18" s="12" t="s">
        <v>3</v>
      </c>
      <c r="AD18" s="17"/>
      <c r="AE18" s="17">
        <v>3710.9</v>
      </c>
      <c r="AF18" s="17"/>
      <c r="AG18" s="16" t="s">
        <v>148</v>
      </c>
      <c r="AH18" s="17" t="s">
        <v>149</v>
      </c>
      <c r="AI18" s="17">
        <v>859.66</v>
      </c>
      <c r="AJ18" s="63" t="s">
        <v>146</v>
      </c>
      <c r="AK18" s="64" t="s">
        <v>147</v>
      </c>
      <c r="AL18" s="64">
        <v>800.82</v>
      </c>
      <c r="AM18" s="16" t="s">
        <v>196</v>
      </c>
      <c r="AN18" s="17" t="s">
        <v>195</v>
      </c>
      <c r="AO18" s="17">
        <v>97.44</v>
      </c>
      <c r="AP18" s="16" t="s">
        <v>197</v>
      </c>
      <c r="AQ18" s="17" t="s">
        <v>202</v>
      </c>
      <c r="AR18" s="17">
        <v>859.66</v>
      </c>
      <c r="AS18" s="16" t="s">
        <v>154</v>
      </c>
      <c r="AT18" s="17"/>
      <c r="AU18" s="17">
        <v>3990.97</v>
      </c>
      <c r="AV18" s="16" t="s">
        <v>297</v>
      </c>
      <c r="AW18" s="17"/>
      <c r="AX18" s="26">
        <v>23.34</v>
      </c>
      <c r="AY18" s="12" t="s">
        <v>3</v>
      </c>
      <c r="AZ18" s="17"/>
      <c r="BA18" s="17">
        <v>3757.58</v>
      </c>
      <c r="BB18" s="16" t="s">
        <v>296</v>
      </c>
      <c r="BC18" s="17"/>
      <c r="BD18" s="17">
        <v>23.34</v>
      </c>
      <c r="BE18" s="16" t="s">
        <v>296</v>
      </c>
      <c r="BF18" s="17"/>
      <c r="BG18" s="17">
        <v>23.34</v>
      </c>
      <c r="BH18" s="16" t="s">
        <v>296</v>
      </c>
      <c r="BI18" s="17"/>
      <c r="BJ18" s="17">
        <v>23.34</v>
      </c>
      <c r="BK18" s="16" t="s">
        <v>274</v>
      </c>
      <c r="BL18" s="17"/>
      <c r="BM18" s="17">
        <v>123.59</v>
      </c>
      <c r="BN18" s="16" t="s">
        <v>265</v>
      </c>
      <c r="BO18" s="17" t="s">
        <v>263</v>
      </c>
      <c r="BP18" s="17">
        <v>546.1</v>
      </c>
      <c r="BQ18" s="17"/>
      <c r="BR18" s="17"/>
      <c r="BS18" s="16" t="s">
        <v>284</v>
      </c>
      <c r="BT18" s="17" t="s">
        <v>285</v>
      </c>
      <c r="BU18" s="17">
        <v>302.84</v>
      </c>
      <c r="BV18" s="16"/>
      <c r="BW18" s="17"/>
      <c r="BX18" s="17"/>
      <c r="BY18" s="16"/>
      <c r="BZ18" s="17"/>
      <c r="CA18" s="17"/>
      <c r="CB18" s="16"/>
      <c r="CC18" s="17"/>
      <c r="CD18" s="17"/>
      <c r="CE18" s="16"/>
      <c r="CF18" s="17"/>
      <c r="CG18" s="17"/>
      <c r="CH18" s="16"/>
      <c r="CI18" s="17"/>
      <c r="CJ18" s="17"/>
      <c r="CK18" s="16"/>
      <c r="CL18" s="17"/>
      <c r="CM18" s="17"/>
      <c r="CN18" s="16"/>
      <c r="CO18" s="17"/>
      <c r="CP18" s="17"/>
      <c r="CR18" s="16"/>
      <c r="CS18" s="17"/>
      <c r="CT18" s="17"/>
      <c r="CU18" s="16"/>
      <c r="CV18" s="17"/>
      <c r="CW18" s="17"/>
      <c r="CX18" s="16"/>
      <c r="CY18" s="17"/>
      <c r="CZ18" s="17"/>
      <c r="DA18" s="16"/>
      <c r="DB18" s="17"/>
      <c r="DC18" s="17"/>
      <c r="DF18" s="16" t="s">
        <v>197</v>
      </c>
      <c r="DG18" s="17"/>
      <c r="DH18" s="64">
        <v>1027</v>
      </c>
      <c r="DI18" s="84" t="s">
        <v>197</v>
      </c>
      <c r="DJ18" s="17"/>
      <c r="DK18" s="64">
        <v>1027</v>
      </c>
      <c r="DL18" s="84" t="s">
        <v>197</v>
      </c>
      <c r="DM18" s="17"/>
      <c r="DN18" s="64">
        <v>1027</v>
      </c>
      <c r="DO18" s="84" t="s">
        <v>197</v>
      </c>
      <c r="DP18" s="17"/>
      <c r="DQ18" s="64">
        <v>1027</v>
      </c>
      <c r="DR18" s="84" t="s">
        <v>197</v>
      </c>
      <c r="DS18" s="17"/>
      <c r="DT18" s="64">
        <v>1027</v>
      </c>
      <c r="DU18" s="84" t="s">
        <v>197</v>
      </c>
      <c r="DV18" s="17"/>
      <c r="DW18" s="64">
        <v>1027</v>
      </c>
      <c r="DX18" s="84" t="s">
        <v>197</v>
      </c>
      <c r="DY18" s="17"/>
      <c r="DZ18" s="64">
        <v>1027</v>
      </c>
      <c r="EA18" s="84" t="s">
        <v>197</v>
      </c>
      <c r="EB18" s="17"/>
      <c r="EC18" s="64">
        <v>1027</v>
      </c>
      <c r="ED18" s="84" t="s">
        <v>197</v>
      </c>
      <c r="EE18" s="17"/>
      <c r="EF18" s="64">
        <v>1027</v>
      </c>
      <c r="EG18" s="84" t="s">
        <v>197</v>
      </c>
      <c r="EH18" s="17"/>
      <c r="EI18" s="64">
        <v>1027</v>
      </c>
      <c r="EJ18" s="84" t="s">
        <v>197</v>
      </c>
      <c r="EK18" s="17"/>
      <c r="EL18" s="64">
        <v>1027</v>
      </c>
      <c r="EM18" s="84" t="s">
        <v>197</v>
      </c>
      <c r="EN18" s="17"/>
      <c r="EO18" s="64">
        <v>1027</v>
      </c>
      <c r="EP18" s="17"/>
      <c r="EQ18" s="17"/>
      <c r="ER18" s="76" t="s">
        <v>458</v>
      </c>
      <c r="ES18" s="17"/>
      <c r="ET18" s="17"/>
      <c r="EU18" s="76" t="s">
        <v>458</v>
      </c>
      <c r="EV18" s="17"/>
      <c r="EW18" s="32">
        <v>411.81</v>
      </c>
      <c r="EX18" s="76" t="s">
        <v>458</v>
      </c>
      <c r="EY18" s="17"/>
      <c r="EZ18" s="17"/>
      <c r="FA18" s="76" t="s">
        <v>458</v>
      </c>
      <c r="FB18" s="17"/>
      <c r="FC18" s="17"/>
      <c r="FD18" s="76" t="s">
        <v>458</v>
      </c>
      <c r="FE18" s="17"/>
      <c r="FF18" s="32">
        <v>411.81</v>
      </c>
      <c r="FG18" s="76" t="s">
        <v>458</v>
      </c>
      <c r="FH18" s="17"/>
      <c r="FI18" s="32">
        <v>411.81</v>
      </c>
      <c r="FJ18" s="76" t="s">
        <v>458</v>
      </c>
      <c r="FK18" s="17"/>
      <c r="FL18" s="32">
        <v>411.81</v>
      </c>
      <c r="FM18" s="76" t="s">
        <v>458</v>
      </c>
      <c r="FN18" s="17"/>
      <c r="FO18" s="32">
        <v>411.81</v>
      </c>
      <c r="FP18" s="76" t="s">
        <v>458</v>
      </c>
      <c r="FQ18" s="17"/>
      <c r="FR18" s="32">
        <v>411.81</v>
      </c>
    </row>
    <row r="19" spans="1:174" ht="22.5" customHeight="1">
      <c r="A19" s="16"/>
      <c r="B19" s="16" t="s">
        <v>17</v>
      </c>
      <c r="C19" s="24">
        <v>303.41</v>
      </c>
      <c r="D19" s="16" t="s">
        <v>17</v>
      </c>
      <c r="E19" s="24">
        <v>303.41</v>
      </c>
      <c r="F19" s="16" t="s">
        <v>17</v>
      </c>
      <c r="G19" s="24">
        <v>303.41</v>
      </c>
      <c r="H19" s="16" t="s">
        <v>17</v>
      </c>
      <c r="I19" s="24">
        <v>303.41</v>
      </c>
      <c r="J19" s="16" t="s">
        <v>17</v>
      </c>
      <c r="K19" s="24">
        <v>303.41</v>
      </c>
      <c r="L19" s="16" t="s">
        <v>17</v>
      </c>
      <c r="M19" s="24">
        <v>303.41</v>
      </c>
      <c r="N19" s="16" t="s">
        <v>17</v>
      </c>
      <c r="O19" s="24">
        <v>303.41</v>
      </c>
      <c r="P19" s="16" t="s">
        <v>17</v>
      </c>
      <c r="Q19" s="24">
        <v>303.41</v>
      </c>
      <c r="R19" s="16" t="s">
        <v>17</v>
      </c>
      <c r="S19" s="18">
        <f t="shared" si="0"/>
        <v>2427.28</v>
      </c>
      <c r="T19" s="16" t="s">
        <v>43</v>
      </c>
      <c r="U19" s="17" t="s">
        <v>152</v>
      </c>
      <c r="V19" s="17">
        <v>23.34</v>
      </c>
      <c r="W19" s="19" t="s">
        <v>4</v>
      </c>
      <c r="X19" s="21"/>
      <c r="Y19" s="20">
        <v>78.66</v>
      </c>
      <c r="Z19" s="16"/>
      <c r="AA19" s="17"/>
      <c r="AB19" s="22"/>
      <c r="AC19" s="12" t="s">
        <v>5</v>
      </c>
      <c r="AD19" s="17"/>
      <c r="AE19" s="17">
        <v>1563.71</v>
      </c>
      <c r="AF19" s="17"/>
      <c r="AG19" s="12" t="s">
        <v>3</v>
      </c>
      <c r="AH19" s="17"/>
      <c r="AI19" s="17">
        <v>3757.58</v>
      </c>
      <c r="AJ19" s="63" t="s">
        <v>4</v>
      </c>
      <c r="AK19" s="64"/>
      <c r="AL19" s="64">
        <v>78.66</v>
      </c>
      <c r="AM19" s="16" t="s">
        <v>197</v>
      </c>
      <c r="AN19" s="17" t="s">
        <v>198</v>
      </c>
      <c r="AO19" s="17">
        <v>859.66</v>
      </c>
      <c r="AP19" s="16" t="s">
        <v>154</v>
      </c>
      <c r="AQ19" s="17"/>
      <c r="AR19" s="17">
        <v>3990.97</v>
      </c>
      <c r="AS19" s="16" t="s">
        <v>203</v>
      </c>
      <c r="AT19" s="17"/>
      <c r="AU19" s="17">
        <v>908.29</v>
      </c>
      <c r="AV19" s="16" t="s">
        <v>298</v>
      </c>
      <c r="AW19" s="17"/>
      <c r="AX19" s="17">
        <v>396.8</v>
      </c>
      <c r="AY19" s="16" t="s">
        <v>154</v>
      </c>
      <c r="AZ19" s="17"/>
      <c r="BA19" s="17">
        <v>3990.97</v>
      </c>
      <c r="BB19" s="16" t="s">
        <v>297</v>
      </c>
      <c r="BC19" s="17"/>
      <c r="BD19" s="26">
        <v>23.34</v>
      </c>
      <c r="BE19" s="16" t="s">
        <v>297</v>
      </c>
      <c r="BF19" s="17"/>
      <c r="BG19" s="26">
        <v>23.34</v>
      </c>
      <c r="BH19" s="16" t="s">
        <v>297</v>
      </c>
      <c r="BI19" s="17"/>
      <c r="BJ19" s="26">
        <v>23.34</v>
      </c>
      <c r="BK19" s="16" t="s">
        <v>296</v>
      </c>
      <c r="BL19" s="17"/>
      <c r="BM19" s="17">
        <v>23.34</v>
      </c>
      <c r="BN19" s="16" t="s">
        <v>266</v>
      </c>
      <c r="BO19" s="17" t="s">
        <v>267</v>
      </c>
      <c r="BP19" s="17">
        <v>10607.7</v>
      </c>
      <c r="BQ19" s="17"/>
      <c r="BR19" s="17"/>
      <c r="BS19" s="16" t="s">
        <v>262</v>
      </c>
      <c r="BT19" s="17" t="s">
        <v>286</v>
      </c>
      <c r="BU19" s="17">
        <v>171.33</v>
      </c>
      <c r="BV19" s="16"/>
      <c r="BW19" s="17"/>
      <c r="BX19" s="17"/>
      <c r="BY19" s="16"/>
      <c r="BZ19" s="17"/>
      <c r="CA19" s="17"/>
      <c r="CB19" s="16"/>
      <c r="CC19" s="17"/>
      <c r="CD19" s="17"/>
      <c r="CE19" s="16"/>
      <c r="CF19" s="17"/>
      <c r="CG19" s="17"/>
      <c r="CH19" s="16"/>
      <c r="CI19" s="17"/>
      <c r="CJ19" s="17"/>
      <c r="CK19" s="16"/>
      <c r="CL19" s="17"/>
      <c r="CM19" s="17"/>
      <c r="CN19" s="16"/>
      <c r="CO19" s="17"/>
      <c r="CP19" s="17"/>
      <c r="CR19" s="16"/>
      <c r="CS19" s="17"/>
      <c r="CT19" s="17"/>
      <c r="CU19" s="16"/>
      <c r="CV19" s="17"/>
      <c r="CW19" s="17"/>
      <c r="CX19" s="16"/>
      <c r="CY19" s="17"/>
      <c r="CZ19" s="17"/>
      <c r="DA19" s="16"/>
      <c r="DB19" s="17"/>
      <c r="DC19" s="17"/>
      <c r="DF19" s="16" t="s">
        <v>329</v>
      </c>
      <c r="DG19" s="17"/>
      <c r="DH19" s="64">
        <v>4224.72</v>
      </c>
      <c r="DI19" s="84" t="s">
        <v>329</v>
      </c>
      <c r="DJ19" s="17"/>
      <c r="DK19" s="64">
        <v>4224.72</v>
      </c>
      <c r="DL19" s="84" t="s">
        <v>329</v>
      </c>
      <c r="DM19" s="17"/>
      <c r="DN19" s="64">
        <v>4224.72</v>
      </c>
      <c r="DO19" s="84" t="s">
        <v>329</v>
      </c>
      <c r="DP19" s="17"/>
      <c r="DQ19" s="64">
        <v>4224.72</v>
      </c>
      <c r="DR19" s="84" t="s">
        <v>329</v>
      </c>
      <c r="DS19" s="17"/>
      <c r="DT19" s="64">
        <v>4224.72</v>
      </c>
      <c r="DU19" s="84" t="s">
        <v>329</v>
      </c>
      <c r="DV19" s="17"/>
      <c r="DW19" s="64">
        <v>4224.72</v>
      </c>
      <c r="DX19" s="84" t="s">
        <v>329</v>
      </c>
      <c r="DY19" s="17"/>
      <c r="DZ19" s="64">
        <v>4224.72</v>
      </c>
      <c r="EA19" s="84" t="s">
        <v>329</v>
      </c>
      <c r="EB19" s="17"/>
      <c r="EC19" s="64">
        <v>4224.72</v>
      </c>
      <c r="ED19" s="84" t="s">
        <v>329</v>
      </c>
      <c r="EE19" s="17"/>
      <c r="EF19" s="64">
        <v>4224.72</v>
      </c>
      <c r="EG19" s="84" t="s">
        <v>329</v>
      </c>
      <c r="EH19" s="17"/>
      <c r="EI19" s="64">
        <v>4224.72</v>
      </c>
      <c r="EJ19" s="84" t="s">
        <v>329</v>
      </c>
      <c r="EK19" s="17"/>
      <c r="EL19" s="64">
        <v>4224.72</v>
      </c>
      <c r="EM19" s="84" t="s">
        <v>329</v>
      </c>
      <c r="EN19" s="17"/>
      <c r="EO19" s="64">
        <v>4224.72</v>
      </c>
      <c r="EP19" s="17"/>
      <c r="EQ19" s="17"/>
      <c r="ER19" s="75" t="s">
        <v>459</v>
      </c>
      <c r="ES19" s="17" t="s">
        <v>460</v>
      </c>
      <c r="ET19" s="17">
        <v>3459.12</v>
      </c>
      <c r="EU19" s="75" t="s">
        <v>461</v>
      </c>
      <c r="EV19" s="17" t="s">
        <v>462</v>
      </c>
      <c r="EW19" s="17">
        <v>1434.49</v>
      </c>
      <c r="EX19" s="75" t="s">
        <v>463</v>
      </c>
      <c r="EY19" s="17" t="s">
        <v>464</v>
      </c>
      <c r="EZ19" s="17">
        <v>3097.24</v>
      </c>
      <c r="FA19" s="75" t="s">
        <v>465</v>
      </c>
      <c r="FB19" s="17" t="s">
        <v>466</v>
      </c>
      <c r="FC19" s="17">
        <v>121.35</v>
      </c>
      <c r="FD19" s="75" t="s">
        <v>467</v>
      </c>
      <c r="FE19" s="17" t="s">
        <v>468</v>
      </c>
      <c r="FF19" s="17">
        <v>128.27</v>
      </c>
      <c r="FG19" s="75"/>
      <c r="FH19" s="17"/>
      <c r="FI19" s="17"/>
      <c r="FJ19" s="75"/>
      <c r="FK19" s="17"/>
      <c r="FL19" s="17"/>
      <c r="FM19" s="75"/>
      <c r="FN19" s="17"/>
      <c r="FO19" s="17"/>
      <c r="FP19" s="75"/>
      <c r="FQ19" s="17"/>
      <c r="FR19" s="17"/>
    </row>
    <row r="20" spans="1:174" ht="22.5">
      <c r="A20" s="16"/>
      <c r="B20" s="16" t="s">
        <v>17</v>
      </c>
      <c r="C20" s="24">
        <v>23.34</v>
      </c>
      <c r="D20" s="16" t="s">
        <v>17</v>
      </c>
      <c r="E20" s="24">
        <v>23.34</v>
      </c>
      <c r="F20" s="16" t="s">
        <v>17</v>
      </c>
      <c r="G20" s="24">
        <v>23.34</v>
      </c>
      <c r="H20" s="16" t="s">
        <v>17</v>
      </c>
      <c r="I20" s="24">
        <v>23.34</v>
      </c>
      <c r="J20" s="16" t="s">
        <v>17</v>
      </c>
      <c r="K20" s="24">
        <v>23.34</v>
      </c>
      <c r="L20" s="16" t="s">
        <v>17</v>
      </c>
      <c r="M20" s="24">
        <v>23.34</v>
      </c>
      <c r="N20" s="16" t="s">
        <v>17</v>
      </c>
      <c r="O20" s="24">
        <v>23.34</v>
      </c>
      <c r="P20" s="16" t="s">
        <v>17</v>
      </c>
      <c r="Q20" s="24">
        <v>23.34</v>
      </c>
      <c r="R20" s="16" t="s">
        <v>17</v>
      </c>
      <c r="S20" s="18">
        <f t="shared" si="0"/>
        <v>186.72</v>
      </c>
      <c r="T20" s="16" t="s">
        <v>44</v>
      </c>
      <c r="U20" s="17" t="s">
        <v>152</v>
      </c>
      <c r="V20" s="17">
        <v>326.75</v>
      </c>
      <c r="W20" s="16" t="s">
        <v>153</v>
      </c>
      <c r="X20" s="17"/>
      <c r="Y20" s="22">
        <v>859.66</v>
      </c>
      <c r="Z20" s="16"/>
      <c r="AA20" s="17"/>
      <c r="AB20" s="22"/>
      <c r="AC20" s="16"/>
      <c r="AD20" s="16"/>
      <c r="AE20" s="16"/>
      <c r="AF20" s="16"/>
      <c r="AG20" s="16" t="s">
        <v>154</v>
      </c>
      <c r="AH20" s="17"/>
      <c r="AI20" s="17">
        <v>3990.97</v>
      </c>
      <c r="AJ20" s="63" t="s">
        <v>127</v>
      </c>
      <c r="AK20" s="64"/>
      <c r="AL20" s="64">
        <v>97.44</v>
      </c>
      <c r="AM20" s="12" t="s">
        <v>3</v>
      </c>
      <c r="AN20" s="17"/>
      <c r="AO20" s="17">
        <v>3757.58</v>
      </c>
      <c r="AP20" s="16" t="s">
        <v>270</v>
      </c>
      <c r="AQ20" s="17" t="s">
        <v>271</v>
      </c>
      <c r="AR20" s="17">
        <v>1407.54</v>
      </c>
      <c r="AS20" s="16" t="s">
        <v>272</v>
      </c>
      <c r="AT20" s="17" t="s">
        <v>273</v>
      </c>
      <c r="AU20" s="17">
        <v>958.09</v>
      </c>
      <c r="AV20" s="19" t="s">
        <v>233</v>
      </c>
      <c r="AW20" s="21"/>
      <c r="AX20" s="17">
        <v>70.03</v>
      </c>
      <c r="AY20" s="16" t="s">
        <v>296</v>
      </c>
      <c r="AZ20" s="17"/>
      <c r="BA20" s="17">
        <v>23.34</v>
      </c>
      <c r="BB20" s="19" t="s">
        <v>233</v>
      </c>
      <c r="BC20" s="21"/>
      <c r="BD20" s="17">
        <v>70.03</v>
      </c>
      <c r="BE20" s="16" t="s">
        <v>298</v>
      </c>
      <c r="BF20" s="17"/>
      <c r="BG20" s="17">
        <v>396.8</v>
      </c>
      <c r="BH20" s="16"/>
      <c r="BI20" s="17"/>
      <c r="BJ20" s="17"/>
      <c r="BK20" s="16" t="s">
        <v>297</v>
      </c>
      <c r="BL20" s="17"/>
      <c r="BM20" s="26">
        <v>23.34</v>
      </c>
      <c r="BN20" s="16" t="s">
        <v>296</v>
      </c>
      <c r="BO20" s="17"/>
      <c r="BP20" s="17">
        <v>23.34</v>
      </c>
      <c r="BQ20" s="17"/>
      <c r="BR20" s="17"/>
      <c r="BS20" s="16" t="s">
        <v>268</v>
      </c>
      <c r="BT20" s="17" t="s">
        <v>287</v>
      </c>
      <c r="BU20" s="17">
        <v>2448.9</v>
      </c>
      <c r="BV20" s="16"/>
      <c r="BW20" s="17"/>
      <c r="BX20" s="17"/>
      <c r="BY20" s="16"/>
      <c r="BZ20" s="17"/>
      <c r="CA20" s="17"/>
      <c r="CB20" s="16"/>
      <c r="CC20" s="17"/>
      <c r="CD20" s="17"/>
      <c r="CE20" s="16"/>
      <c r="CF20" s="17"/>
      <c r="CG20" s="17"/>
      <c r="CH20" s="16"/>
      <c r="CI20" s="17"/>
      <c r="CJ20" s="17"/>
      <c r="CK20" s="16"/>
      <c r="CL20" s="17"/>
      <c r="CM20" s="17"/>
      <c r="CN20" s="16"/>
      <c r="CO20" s="17"/>
      <c r="CP20" s="17"/>
      <c r="CR20" s="16"/>
      <c r="CS20" s="17"/>
      <c r="CT20" s="17"/>
      <c r="CU20" s="16"/>
      <c r="CV20" s="17"/>
      <c r="CW20" s="17"/>
      <c r="CX20" s="16"/>
      <c r="CY20" s="17"/>
      <c r="CZ20" s="17"/>
      <c r="DA20" s="16"/>
      <c r="DB20" s="17"/>
      <c r="DC20" s="17"/>
      <c r="DF20" s="16" t="s">
        <v>330</v>
      </c>
      <c r="DG20" s="17"/>
      <c r="DH20" s="64">
        <v>1307.1</v>
      </c>
      <c r="DI20" s="84" t="s">
        <v>330</v>
      </c>
      <c r="DJ20" s="17"/>
      <c r="DK20" s="64">
        <v>1307.1</v>
      </c>
      <c r="DL20" s="84" t="s">
        <v>330</v>
      </c>
      <c r="DM20" s="17"/>
      <c r="DN20" s="64">
        <v>1307.1</v>
      </c>
      <c r="DO20" s="84" t="s">
        <v>330</v>
      </c>
      <c r="DP20" s="17"/>
      <c r="DQ20" s="64">
        <v>1307.1</v>
      </c>
      <c r="DR20" s="84" t="s">
        <v>330</v>
      </c>
      <c r="DS20" s="17"/>
      <c r="DT20" s="64">
        <v>1307.1</v>
      </c>
      <c r="DU20" s="84" t="s">
        <v>330</v>
      </c>
      <c r="DV20" s="17"/>
      <c r="DW20" s="64">
        <v>1307.1</v>
      </c>
      <c r="DX20" s="84" t="s">
        <v>330</v>
      </c>
      <c r="DY20" s="17"/>
      <c r="DZ20" s="64">
        <v>1307.1</v>
      </c>
      <c r="EA20" s="84" t="s">
        <v>330</v>
      </c>
      <c r="EB20" s="17"/>
      <c r="EC20" s="64">
        <v>1307.1</v>
      </c>
      <c r="ED20" s="84" t="s">
        <v>330</v>
      </c>
      <c r="EE20" s="17"/>
      <c r="EF20" s="64">
        <v>1307.1</v>
      </c>
      <c r="EG20" s="84" t="s">
        <v>330</v>
      </c>
      <c r="EH20" s="17"/>
      <c r="EI20" s="64">
        <v>1307.1</v>
      </c>
      <c r="EJ20" s="84" t="s">
        <v>330</v>
      </c>
      <c r="EK20" s="17"/>
      <c r="EL20" s="64">
        <v>1307.1</v>
      </c>
      <c r="EM20" s="84" t="s">
        <v>330</v>
      </c>
      <c r="EN20" s="17"/>
      <c r="EO20" s="64">
        <v>1307.1</v>
      </c>
      <c r="EP20" s="17"/>
      <c r="EQ20" s="17"/>
      <c r="ER20" s="75" t="s">
        <v>469</v>
      </c>
      <c r="ES20" s="17" t="s">
        <v>460</v>
      </c>
      <c r="ET20" s="17">
        <v>2670.72</v>
      </c>
      <c r="EU20" s="75"/>
      <c r="EV20" s="17"/>
      <c r="EW20" s="17"/>
      <c r="EX20" s="75" t="s">
        <v>280</v>
      </c>
      <c r="EY20" s="17" t="s">
        <v>464</v>
      </c>
      <c r="EZ20" s="17">
        <v>729.1</v>
      </c>
      <c r="FA20" s="75" t="s">
        <v>470</v>
      </c>
      <c r="FB20" s="17" t="s">
        <v>466</v>
      </c>
      <c r="FC20" s="17">
        <v>121.35</v>
      </c>
      <c r="FD20" s="75" t="s">
        <v>471</v>
      </c>
      <c r="FE20" s="17" t="s">
        <v>472</v>
      </c>
      <c r="FF20" s="17">
        <v>172.27</v>
      </c>
      <c r="FG20" s="75"/>
      <c r="FH20" s="17"/>
      <c r="FI20" s="17"/>
      <c r="FJ20" s="75"/>
      <c r="FK20" s="17"/>
      <c r="FL20" s="17"/>
      <c r="FM20" s="75"/>
      <c r="FN20" s="17"/>
      <c r="FO20" s="17"/>
      <c r="FP20" s="75"/>
      <c r="FQ20" s="17"/>
      <c r="FR20" s="17"/>
    </row>
    <row r="21" spans="1:174" ht="24.75" customHeight="1">
      <c r="A21" s="16"/>
      <c r="B21" s="16" t="s">
        <v>17</v>
      </c>
      <c r="C21" s="24">
        <v>326.75</v>
      </c>
      <c r="D21" s="16" t="s">
        <v>17</v>
      </c>
      <c r="E21" s="24">
        <v>326.75</v>
      </c>
      <c r="F21" s="16" t="s">
        <v>17</v>
      </c>
      <c r="G21" s="24">
        <v>326.75</v>
      </c>
      <c r="H21" s="16" t="s">
        <v>17</v>
      </c>
      <c r="I21" s="24">
        <v>326.75</v>
      </c>
      <c r="J21" s="16" t="s">
        <v>17</v>
      </c>
      <c r="K21" s="24">
        <v>326.75</v>
      </c>
      <c r="L21" s="16" t="s">
        <v>17</v>
      </c>
      <c r="M21" s="24">
        <v>326.75</v>
      </c>
      <c r="N21" s="16" t="s">
        <v>17</v>
      </c>
      <c r="O21" s="24">
        <v>326.75</v>
      </c>
      <c r="P21" s="16" t="s">
        <v>17</v>
      </c>
      <c r="Q21" s="24">
        <v>326.75</v>
      </c>
      <c r="R21" s="16" t="s">
        <v>17</v>
      </c>
      <c r="S21" s="18">
        <f t="shared" si="0"/>
        <v>2614</v>
      </c>
      <c r="T21" s="16" t="s">
        <v>45</v>
      </c>
      <c r="U21" s="17" t="s">
        <v>152</v>
      </c>
      <c r="V21" s="17">
        <v>23.34</v>
      </c>
      <c r="W21" s="12" t="s">
        <v>3</v>
      </c>
      <c r="X21" s="17"/>
      <c r="Y21" s="17">
        <v>3710.9</v>
      </c>
      <c r="Z21" s="16"/>
      <c r="AA21" s="17"/>
      <c r="AB21" s="22"/>
      <c r="AC21" s="16"/>
      <c r="AD21" s="16"/>
      <c r="AE21" s="16"/>
      <c r="AF21" s="16"/>
      <c r="AG21" s="16" t="s">
        <v>296</v>
      </c>
      <c r="AH21" s="17"/>
      <c r="AI21" s="17">
        <v>23.34</v>
      </c>
      <c r="AJ21" s="16" t="s">
        <v>153</v>
      </c>
      <c r="AK21" s="17"/>
      <c r="AL21" s="22">
        <v>859.66</v>
      </c>
      <c r="AM21" s="16" t="s">
        <v>154</v>
      </c>
      <c r="AN21" s="17"/>
      <c r="AO21" s="17">
        <v>3990.97</v>
      </c>
      <c r="AP21" s="16" t="s">
        <v>296</v>
      </c>
      <c r="AQ21" s="17"/>
      <c r="AR21" s="17">
        <v>23.34</v>
      </c>
      <c r="AS21" s="16" t="s">
        <v>296</v>
      </c>
      <c r="AT21" s="17"/>
      <c r="AU21" s="17">
        <v>23.34</v>
      </c>
      <c r="AV21" s="16"/>
      <c r="AW21" s="17"/>
      <c r="AX21" s="26"/>
      <c r="AY21" s="16" t="s">
        <v>297</v>
      </c>
      <c r="AZ21" s="17"/>
      <c r="BA21" s="26">
        <v>23.34</v>
      </c>
      <c r="BB21" s="16"/>
      <c r="BC21" s="17"/>
      <c r="BD21" s="26"/>
      <c r="BE21" s="16"/>
      <c r="BF21" s="17"/>
      <c r="BG21" s="26"/>
      <c r="BH21" s="16"/>
      <c r="BI21" s="17"/>
      <c r="BJ21" s="26"/>
      <c r="BK21" s="16"/>
      <c r="BL21" s="17"/>
      <c r="BM21" s="26"/>
      <c r="BN21" s="16" t="s">
        <v>297</v>
      </c>
      <c r="BO21" s="17"/>
      <c r="BP21" s="26">
        <v>23.34</v>
      </c>
      <c r="BQ21" s="26"/>
      <c r="BR21" s="26"/>
      <c r="BS21" s="16" t="s">
        <v>288</v>
      </c>
      <c r="BT21" s="17" t="s">
        <v>287</v>
      </c>
      <c r="BU21" s="26">
        <v>1750.71</v>
      </c>
      <c r="BV21" s="16"/>
      <c r="BW21" s="17"/>
      <c r="BX21" s="26"/>
      <c r="BY21" s="16"/>
      <c r="BZ21" s="17"/>
      <c r="CA21" s="26"/>
      <c r="CB21" s="16"/>
      <c r="CC21" s="17"/>
      <c r="CD21" s="26"/>
      <c r="CE21" s="16"/>
      <c r="CF21" s="17"/>
      <c r="CG21" s="26"/>
      <c r="CH21" s="16"/>
      <c r="CI21" s="17"/>
      <c r="CJ21" s="26"/>
      <c r="CK21" s="16"/>
      <c r="CL21" s="17"/>
      <c r="CM21" s="26"/>
      <c r="CN21" s="16"/>
      <c r="CO21" s="17"/>
      <c r="CP21" s="26"/>
      <c r="CR21" s="16"/>
      <c r="CS21" s="17"/>
      <c r="CT21" s="26"/>
      <c r="CU21" s="16"/>
      <c r="CV21" s="17"/>
      <c r="CW21" s="26"/>
      <c r="CX21" s="16"/>
      <c r="CY21" s="17"/>
      <c r="CZ21" s="26"/>
      <c r="DA21" s="16"/>
      <c r="DB21" s="17"/>
      <c r="DC21" s="26"/>
      <c r="DF21" s="84"/>
      <c r="DG21" s="17"/>
      <c r="DH21" s="64"/>
      <c r="DI21" s="84" t="s">
        <v>290</v>
      </c>
      <c r="DJ21" s="17"/>
      <c r="DK21" s="64">
        <v>70.02</v>
      </c>
      <c r="DL21" s="84" t="s">
        <v>290</v>
      </c>
      <c r="DM21" s="17"/>
      <c r="DN21" s="64">
        <v>70.02</v>
      </c>
      <c r="DO21" s="84" t="s">
        <v>290</v>
      </c>
      <c r="DP21" s="17"/>
      <c r="DQ21" s="64">
        <v>70.02</v>
      </c>
      <c r="DR21" s="19" t="s">
        <v>292</v>
      </c>
      <c r="DS21" s="19"/>
      <c r="DT21" s="64">
        <v>46.68</v>
      </c>
      <c r="DU21" s="19" t="s">
        <v>292</v>
      </c>
      <c r="DV21" s="19"/>
      <c r="DW21" s="64">
        <v>46.68</v>
      </c>
      <c r="DX21" s="19" t="s">
        <v>292</v>
      </c>
      <c r="DY21" s="19"/>
      <c r="DZ21" s="64">
        <v>46.68</v>
      </c>
      <c r="EA21" s="19" t="s">
        <v>292</v>
      </c>
      <c r="EB21" s="19"/>
      <c r="EC21" s="64">
        <v>46.68</v>
      </c>
      <c r="ED21" s="19" t="s">
        <v>292</v>
      </c>
      <c r="EE21" s="19"/>
      <c r="EF21" s="64">
        <v>46.68</v>
      </c>
      <c r="EG21" s="19" t="s">
        <v>292</v>
      </c>
      <c r="EH21" s="19"/>
      <c r="EI21" s="64">
        <v>46.68</v>
      </c>
      <c r="EJ21" s="19" t="s">
        <v>292</v>
      </c>
      <c r="EK21" s="19"/>
      <c r="EL21" s="64">
        <v>46.68</v>
      </c>
      <c r="EM21" s="19" t="s">
        <v>292</v>
      </c>
      <c r="EN21" s="19"/>
      <c r="EO21" s="64">
        <v>46.68</v>
      </c>
      <c r="EP21" s="17"/>
      <c r="EQ21" s="17"/>
      <c r="ER21" s="75" t="s">
        <v>473</v>
      </c>
      <c r="ES21" s="17" t="s">
        <v>460</v>
      </c>
      <c r="ET21" s="17">
        <v>694.72</v>
      </c>
      <c r="EU21" s="75"/>
      <c r="EV21" s="17"/>
      <c r="EW21" s="17"/>
      <c r="EX21" s="75" t="s">
        <v>474</v>
      </c>
      <c r="EY21" s="17" t="s">
        <v>464</v>
      </c>
      <c r="EZ21" s="17">
        <v>1843.17</v>
      </c>
      <c r="FA21" s="75" t="s">
        <v>475</v>
      </c>
      <c r="FB21" s="17" t="s">
        <v>476</v>
      </c>
      <c r="FC21" s="17">
        <v>96727.58</v>
      </c>
      <c r="FD21" s="75" t="s">
        <v>477</v>
      </c>
      <c r="FE21" s="17" t="s">
        <v>478</v>
      </c>
      <c r="FF21" s="17">
        <v>1029</v>
      </c>
      <c r="FG21" s="75"/>
      <c r="FH21" s="17"/>
      <c r="FI21" s="17"/>
      <c r="FJ21" s="75"/>
      <c r="FK21" s="17"/>
      <c r="FL21" s="17"/>
      <c r="FM21" s="75"/>
      <c r="FN21" s="17"/>
      <c r="FO21" s="17"/>
      <c r="FP21" s="75"/>
      <c r="FQ21" s="17"/>
      <c r="FR21" s="17"/>
    </row>
    <row r="22" spans="1:174" ht="24.75" customHeight="1">
      <c r="A22" s="16"/>
      <c r="B22" s="16" t="s">
        <v>17</v>
      </c>
      <c r="C22" s="24">
        <v>23.34</v>
      </c>
      <c r="D22" s="16" t="s">
        <v>17</v>
      </c>
      <c r="E22" s="24">
        <v>23.34</v>
      </c>
      <c r="F22" s="16" t="s">
        <v>17</v>
      </c>
      <c r="G22" s="24">
        <v>23.34</v>
      </c>
      <c r="H22" s="16" t="s">
        <v>17</v>
      </c>
      <c r="I22" s="24">
        <v>23.34</v>
      </c>
      <c r="J22" s="16" t="s">
        <v>17</v>
      </c>
      <c r="K22" s="24">
        <v>23.34</v>
      </c>
      <c r="L22" s="16" t="s">
        <v>17</v>
      </c>
      <c r="M22" s="24">
        <v>23.34</v>
      </c>
      <c r="N22" s="16" t="s">
        <v>17</v>
      </c>
      <c r="O22" s="24">
        <v>23.34</v>
      </c>
      <c r="P22" s="16" t="s">
        <v>17</v>
      </c>
      <c r="Q22" s="24">
        <v>23.34</v>
      </c>
      <c r="R22" s="16" t="s">
        <v>17</v>
      </c>
      <c r="S22" s="18">
        <f t="shared" si="0"/>
        <v>186.72</v>
      </c>
      <c r="T22" s="16" t="s">
        <v>46</v>
      </c>
      <c r="U22" s="17" t="s">
        <v>152</v>
      </c>
      <c r="V22" s="17">
        <v>23.34</v>
      </c>
      <c r="W22" s="12" t="s">
        <v>5</v>
      </c>
      <c r="X22" s="17"/>
      <c r="Y22" s="17">
        <v>1563.71</v>
      </c>
      <c r="Z22" s="16"/>
      <c r="AA22" s="17"/>
      <c r="AB22" s="22"/>
      <c r="AC22" s="16"/>
      <c r="AD22" s="16"/>
      <c r="AE22" s="16"/>
      <c r="AF22" s="16"/>
      <c r="AG22" s="16" t="s">
        <v>297</v>
      </c>
      <c r="AH22" s="17"/>
      <c r="AI22" s="26">
        <v>23.34</v>
      </c>
      <c r="AJ22" s="16" t="s">
        <v>203</v>
      </c>
      <c r="AK22" s="17"/>
      <c r="AL22" s="17">
        <v>3529</v>
      </c>
      <c r="AM22" s="16" t="s">
        <v>296</v>
      </c>
      <c r="AN22" s="17"/>
      <c r="AO22" s="17">
        <v>23.34</v>
      </c>
      <c r="AP22" s="16" t="s">
        <v>297</v>
      </c>
      <c r="AQ22" s="17"/>
      <c r="AR22" s="26">
        <v>23.34</v>
      </c>
      <c r="AS22" s="16" t="s">
        <v>297</v>
      </c>
      <c r="AT22" s="17"/>
      <c r="AU22" s="26">
        <v>23.34</v>
      </c>
      <c r="AV22" s="16"/>
      <c r="AW22" s="17"/>
      <c r="AX22" s="17"/>
      <c r="AY22" s="19" t="s">
        <v>233</v>
      </c>
      <c r="AZ22" s="21"/>
      <c r="BA22" s="17">
        <v>70.03</v>
      </c>
      <c r="BB22" s="16"/>
      <c r="BC22" s="17"/>
      <c r="BD22" s="17"/>
      <c r="BE22" s="16"/>
      <c r="BF22" s="17"/>
      <c r="BG22" s="17"/>
      <c r="BH22" s="16"/>
      <c r="BI22" s="17"/>
      <c r="BJ22" s="17"/>
      <c r="BK22" s="16"/>
      <c r="BL22" s="17"/>
      <c r="BM22" s="17"/>
      <c r="BN22" s="16" t="s">
        <v>298</v>
      </c>
      <c r="BO22" s="17"/>
      <c r="BP22" s="17">
        <v>396.8</v>
      </c>
      <c r="BQ22" s="17"/>
      <c r="BR22" s="17"/>
      <c r="BS22" s="16" t="s">
        <v>289</v>
      </c>
      <c r="BT22" s="17" t="s">
        <v>287</v>
      </c>
      <c r="BU22" s="17">
        <v>577.12</v>
      </c>
      <c r="BV22" s="16"/>
      <c r="BW22" s="17"/>
      <c r="BX22" s="17"/>
      <c r="BY22" s="16"/>
      <c r="BZ22" s="17"/>
      <c r="CA22" s="17"/>
      <c r="CB22" s="16"/>
      <c r="CC22" s="17"/>
      <c r="CD22" s="17"/>
      <c r="CE22" s="16"/>
      <c r="CF22" s="17"/>
      <c r="CG22" s="17"/>
      <c r="CH22" s="16"/>
      <c r="CI22" s="17"/>
      <c r="CJ22" s="17"/>
      <c r="CK22" s="16" t="s">
        <v>300</v>
      </c>
      <c r="CL22" s="17"/>
      <c r="CM22" s="17">
        <v>241.82</v>
      </c>
      <c r="CN22" s="16"/>
      <c r="CO22" s="17"/>
      <c r="CP22" s="17"/>
      <c r="CR22" s="16"/>
      <c r="CS22" s="17"/>
      <c r="CT22" s="17"/>
      <c r="CU22" s="16"/>
      <c r="CV22" s="17"/>
      <c r="CW22" s="17"/>
      <c r="CX22" s="16"/>
      <c r="CY22" s="17"/>
      <c r="CZ22" s="17"/>
      <c r="DA22" s="16"/>
      <c r="DB22" s="17"/>
      <c r="DC22" s="17"/>
      <c r="DF22" s="16"/>
      <c r="DG22" s="17"/>
      <c r="DH22" s="17"/>
      <c r="DI22" s="19" t="s">
        <v>292</v>
      </c>
      <c r="DJ22" s="19"/>
      <c r="DK22" s="64">
        <v>46.68</v>
      </c>
      <c r="DL22" s="19" t="s">
        <v>292</v>
      </c>
      <c r="DM22" s="19"/>
      <c r="DN22" s="64">
        <v>46.68</v>
      </c>
      <c r="DO22" s="19" t="s">
        <v>292</v>
      </c>
      <c r="DP22" s="19"/>
      <c r="DQ22" s="64">
        <v>46.68</v>
      </c>
      <c r="DR22" s="84" t="s">
        <v>386</v>
      </c>
      <c r="DS22" s="17"/>
      <c r="DT22" s="64">
        <v>384.87</v>
      </c>
      <c r="DU22" s="84" t="s">
        <v>386</v>
      </c>
      <c r="DV22" s="17"/>
      <c r="DW22" s="64">
        <v>384.87</v>
      </c>
      <c r="DX22" s="84" t="s">
        <v>386</v>
      </c>
      <c r="DY22" s="17"/>
      <c r="DZ22" s="64">
        <v>384.87</v>
      </c>
      <c r="EA22" s="84" t="s">
        <v>386</v>
      </c>
      <c r="EB22" s="17"/>
      <c r="EC22" s="64">
        <v>384.87</v>
      </c>
      <c r="ED22" s="84" t="s">
        <v>386</v>
      </c>
      <c r="EE22" s="17"/>
      <c r="EF22" s="64">
        <v>384.87</v>
      </c>
      <c r="EG22" s="84" t="s">
        <v>386</v>
      </c>
      <c r="EH22" s="17"/>
      <c r="EI22" s="64">
        <v>384.87</v>
      </c>
      <c r="EJ22" s="84" t="s">
        <v>386</v>
      </c>
      <c r="EK22" s="17"/>
      <c r="EL22" s="64">
        <v>384.87</v>
      </c>
      <c r="EM22" s="84" t="s">
        <v>386</v>
      </c>
      <c r="EN22" s="17"/>
      <c r="EO22" s="64">
        <v>384.87</v>
      </c>
      <c r="EP22" s="17"/>
      <c r="EQ22" s="17"/>
      <c r="ER22" s="19" t="s">
        <v>479</v>
      </c>
      <c r="ES22" s="19" t="s">
        <v>460</v>
      </c>
      <c r="ET22" s="17">
        <v>347.35</v>
      </c>
      <c r="EU22" s="19"/>
      <c r="EV22" s="19"/>
      <c r="EW22" s="17"/>
      <c r="EX22" s="19" t="s">
        <v>480</v>
      </c>
      <c r="EY22" s="19" t="s">
        <v>481</v>
      </c>
      <c r="EZ22" s="17">
        <v>7336.84</v>
      </c>
      <c r="FA22" s="19"/>
      <c r="FB22" s="19"/>
      <c r="FC22" s="17"/>
      <c r="FD22" s="19" t="s">
        <v>424</v>
      </c>
      <c r="FE22" s="19" t="s">
        <v>482</v>
      </c>
      <c r="FF22" s="17">
        <v>3873.12</v>
      </c>
      <c r="FG22" s="19"/>
      <c r="FH22" s="19"/>
      <c r="FI22" s="17"/>
      <c r="FJ22" s="19"/>
      <c r="FK22" s="19"/>
      <c r="FL22" s="17"/>
      <c r="FM22" s="19"/>
      <c r="FN22" s="19"/>
      <c r="FO22" s="17"/>
      <c r="FP22" s="19"/>
      <c r="FQ22" s="19"/>
      <c r="FR22" s="17"/>
    </row>
    <row r="23" spans="1:174" ht="22.5">
      <c r="A23" s="16"/>
      <c r="B23" s="16" t="s">
        <v>17</v>
      </c>
      <c r="C23" s="24">
        <v>23.34</v>
      </c>
      <c r="D23" s="16" t="s">
        <v>17</v>
      </c>
      <c r="E23" s="24">
        <v>23.34</v>
      </c>
      <c r="F23" s="16" t="s">
        <v>17</v>
      </c>
      <c r="G23" s="24">
        <v>23.34</v>
      </c>
      <c r="H23" s="16" t="s">
        <v>17</v>
      </c>
      <c r="I23" s="24">
        <v>23.34</v>
      </c>
      <c r="J23" s="16" t="s">
        <v>17</v>
      </c>
      <c r="K23" s="24">
        <v>23.34</v>
      </c>
      <c r="L23" s="16" t="s">
        <v>17</v>
      </c>
      <c r="M23" s="24">
        <v>23.34</v>
      </c>
      <c r="N23" s="16" t="s">
        <v>17</v>
      </c>
      <c r="O23" s="24">
        <v>23.34</v>
      </c>
      <c r="P23" s="16" t="s">
        <v>17</v>
      </c>
      <c r="Q23" s="24">
        <v>23.34</v>
      </c>
      <c r="R23" s="16" t="s">
        <v>17</v>
      </c>
      <c r="S23" s="18">
        <f t="shared" si="0"/>
        <v>186.72</v>
      </c>
      <c r="T23" s="16" t="s">
        <v>47</v>
      </c>
      <c r="U23" s="17" t="s">
        <v>152</v>
      </c>
      <c r="V23" s="17">
        <v>233.39</v>
      </c>
      <c r="W23" s="16"/>
      <c r="X23" s="17"/>
      <c r="Y23" s="22"/>
      <c r="Z23" s="16"/>
      <c r="AA23" s="17"/>
      <c r="AB23" s="22"/>
      <c r="AC23" s="16"/>
      <c r="AD23" s="16"/>
      <c r="AE23" s="16"/>
      <c r="AF23" s="16"/>
      <c r="AG23" s="19" t="s">
        <v>233</v>
      </c>
      <c r="AH23" s="21"/>
      <c r="AI23" s="17">
        <v>70.03</v>
      </c>
      <c r="AJ23" s="12" t="s">
        <v>3</v>
      </c>
      <c r="AK23" s="17"/>
      <c r="AL23" s="17">
        <v>3757.58</v>
      </c>
      <c r="AM23" s="16" t="s">
        <v>297</v>
      </c>
      <c r="AN23" s="17"/>
      <c r="AO23" s="26">
        <v>23.34</v>
      </c>
      <c r="AP23" s="19" t="s">
        <v>233</v>
      </c>
      <c r="AQ23" s="21"/>
      <c r="AR23" s="17">
        <v>70.03</v>
      </c>
      <c r="AS23" s="19" t="s">
        <v>233</v>
      </c>
      <c r="AT23" s="21"/>
      <c r="AU23" s="17">
        <v>70.03</v>
      </c>
      <c r="AV23" s="16"/>
      <c r="AW23" s="17"/>
      <c r="AX23" s="17"/>
      <c r="AY23" s="16"/>
      <c r="AZ23" s="17"/>
      <c r="BA23" s="17"/>
      <c r="BB23" s="16"/>
      <c r="BC23" s="17"/>
      <c r="BD23" s="17"/>
      <c r="BE23" s="16"/>
      <c r="BF23" s="17"/>
      <c r="BG23" s="17"/>
      <c r="BH23" s="16"/>
      <c r="BI23" s="17"/>
      <c r="BJ23" s="17"/>
      <c r="BK23" s="16"/>
      <c r="BL23" s="17"/>
      <c r="BM23" s="17"/>
      <c r="BN23" s="16"/>
      <c r="BO23" s="17"/>
      <c r="BP23" s="17"/>
      <c r="BQ23" s="17"/>
      <c r="BR23" s="17"/>
      <c r="BS23" s="16" t="s">
        <v>299</v>
      </c>
      <c r="BT23" s="17"/>
      <c r="BU23" s="17">
        <v>268.11</v>
      </c>
      <c r="BV23" s="16" t="s">
        <v>299</v>
      </c>
      <c r="BW23" s="17"/>
      <c r="BX23" s="17">
        <v>268.11</v>
      </c>
      <c r="BY23" s="16" t="s">
        <v>299</v>
      </c>
      <c r="BZ23" s="17"/>
      <c r="CA23" s="17">
        <v>268.11</v>
      </c>
      <c r="CB23" s="16" t="s">
        <v>299</v>
      </c>
      <c r="CC23" s="17"/>
      <c r="CD23" s="17">
        <v>268.11</v>
      </c>
      <c r="CE23" s="16" t="s">
        <v>299</v>
      </c>
      <c r="CF23" s="17"/>
      <c r="CG23" s="17">
        <v>268.11</v>
      </c>
      <c r="CH23" s="16" t="s">
        <v>299</v>
      </c>
      <c r="CI23" s="17"/>
      <c r="CJ23" s="17">
        <v>268.11</v>
      </c>
      <c r="CK23" s="16" t="s">
        <v>299</v>
      </c>
      <c r="CL23" s="17"/>
      <c r="CM23" s="17">
        <v>268.11</v>
      </c>
      <c r="CN23" s="16" t="s">
        <v>299</v>
      </c>
      <c r="CO23" s="17"/>
      <c r="CP23" s="17">
        <v>268.11</v>
      </c>
      <c r="CR23" s="16" t="s">
        <v>299</v>
      </c>
      <c r="CS23" s="17"/>
      <c r="CT23" s="17">
        <v>268.11</v>
      </c>
      <c r="CU23" s="16" t="s">
        <v>299</v>
      </c>
      <c r="CV23" s="17"/>
      <c r="CW23" s="17">
        <v>268.11</v>
      </c>
      <c r="CX23" s="16" t="s">
        <v>299</v>
      </c>
      <c r="CY23" s="17"/>
      <c r="CZ23" s="17">
        <v>268.11</v>
      </c>
      <c r="DA23" s="16" t="s">
        <v>299</v>
      </c>
      <c r="DB23" s="17"/>
      <c r="DC23" s="17">
        <v>268.11</v>
      </c>
      <c r="DF23" s="16"/>
      <c r="DG23" s="17"/>
      <c r="DH23" s="17"/>
      <c r="DI23" s="84" t="s">
        <v>386</v>
      </c>
      <c r="DJ23" s="17"/>
      <c r="DK23" s="64">
        <v>384.87</v>
      </c>
      <c r="DL23" s="84" t="s">
        <v>386</v>
      </c>
      <c r="DM23" s="17"/>
      <c r="DN23" s="64">
        <v>384.87</v>
      </c>
      <c r="DO23" s="84" t="s">
        <v>386</v>
      </c>
      <c r="DP23" s="17"/>
      <c r="DQ23" s="64">
        <v>384.87</v>
      </c>
      <c r="DR23" s="84"/>
      <c r="DS23" s="17"/>
      <c r="DT23" s="64"/>
      <c r="DU23" s="84"/>
      <c r="DV23" s="17"/>
      <c r="DW23" s="64"/>
      <c r="DX23" s="84"/>
      <c r="DY23" s="17"/>
      <c r="DZ23" s="64"/>
      <c r="EA23" s="84"/>
      <c r="EB23" s="17"/>
      <c r="EC23" s="64"/>
      <c r="ED23" s="84"/>
      <c r="EE23" s="17"/>
      <c r="EF23" s="64"/>
      <c r="EG23" s="84"/>
      <c r="EH23" s="17"/>
      <c r="EI23" s="64"/>
      <c r="EJ23" s="84"/>
      <c r="EK23" s="17"/>
      <c r="EL23" s="64"/>
      <c r="EM23" s="84"/>
      <c r="EN23" s="17"/>
      <c r="EO23" s="64"/>
      <c r="EP23" s="17"/>
      <c r="EQ23" s="17"/>
      <c r="ER23" s="75" t="s">
        <v>467</v>
      </c>
      <c r="ES23" s="17" t="s">
        <v>483</v>
      </c>
      <c r="ET23" s="17">
        <v>182.28</v>
      </c>
      <c r="EU23" s="75"/>
      <c r="EV23" s="17"/>
      <c r="EW23" s="17"/>
      <c r="EX23" s="75" t="s">
        <v>484</v>
      </c>
      <c r="EY23" s="17" t="s">
        <v>485</v>
      </c>
      <c r="EZ23" s="17">
        <v>17184.84</v>
      </c>
      <c r="FA23" s="75"/>
      <c r="FB23" s="17"/>
      <c r="FC23" s="17"/>
      <c r="FD23" s="75" t="s">
        <v>426</v>
      </c>
      <c r="FE23" s="17" t="s">
        <v>482</v>
      </c>
      <c r="FF23" s="17">
        <v>1129.63</v>
      </c>
      <c r="FG23" s="75"/>
      <c r="FH23" s="17"/>
      <c r="FI23" s="17"/>
      <c r="FJ23" s="75"/>
      <c r="FK23" s="17"/>
      <c r="FL23" s="17"/>
      <c r="FM23" s="75"/>
      <c r="FN23" s="17"/>
      <c r="FO23" s="17"/>
      <c r="FP23" s="75"/>
      <c r="FQ23" s="17"/>
      <c r="FR23" s="17"/>
    </row>
    <row r="24" spans="1:174" ht="33.75">
      <c r="A24" s="16"/>
      <c r="B24" s="16" t="s">
        <v>17</v>
      </c>
      <c r="C24" s="24">
        <v>233.39</v>
      </c>
      <c r="D24" s="16" t="s">
        <v>17</v>
      </c>
      <c r="E24" s="24">
        <v>233.39</v>
      </c>
      <c r="F24" s="16" t="s">
        <v>17</v>
      </c>
      <c r="G24" s="24">
        <v>233.39</v>
      </c>
      <c r="H24" s="16" t="s">
        <v>17</v>
      </c>
      <c r="I24" s="24">
        <v>233.39</v>
      </c>
      <c r="J24" s="16" t="s">
        <v>17</v>
      </c>
      <c r="K24" s="24">
        <v>233.39</v>
      </c>
      <c r="L24" s="16" t="s">
        <v>17</v>
      </c>
      <c r="M24" s="24">
        <v>233.39</v>
      </c>
      <c r="N24" s="16" t="s">
        <v>17</v>
      </c>
      <c r="O24" s="24">
        <v>233.39</v>
      </c>
      <c r="P24" s="16" t="s">
        <v>17</v>
      </c>
      <c r="Q24" s="24">
        <v>233.39</v>
      </c>
      <c r="R24" s="16" t="s">
        <v>17</v>
      </c>
      <c r="S24" s="18">
        <f t="shared" si="0"/>
        <v>1867.1199999999994</v>
      </c>
      <c r="T24" s="16" t="s">
        <v>48</v>
      </c>
      <c r="U24" s="17" t="s">
        <v>152</v>
      </c>
      <c r="V24" s="17">
        <v>653.49</v>
      </c>
      <c r="W24" s="16"/>
      <c r="X24" s="17"/>
      <c r="Y24" s="22"/>
      <c r="Z24" s="16"/>
      <c r="AA24" s="17"/>
      <c r="AB24" s="22"/>
      <c r="AC24" s="16"/>
      <c r="AD24" s="16"/>
      <c r="AE24" s="16"/>
      <c r="AF24" s="16"/>
      <c r="AG24" s="16"/>
      <c r="AH24" s="17"/>
      <c r="AI24" s="17"/>
      <c r="AJ24" s="16" t="s">
        <v>154</v>
      </c>
      <c r="AK24" s="17"/>
      <c r="AL24" s="17">
        <v>3990.97</v>
      </c>
      <c r="AM24" s="16" t="s">
        <v>298</v>
      </c>
      <c r="AN24" s="17"/>
      <c r="AO24" s="17">
        <v>396.8</v>
      </c>
      <c r="AP24" s="16"/>
      <c r="AQ24" s="17"/>
      <c r="AR24" s="17"/>
      <c r="AS24" s="16"/>
      <c r="AT24" s="17"/>
      <c r="AU24" s="17"/>
      <c r="AV24" s="16"/>
      <c r="AW24" s="17"/>
      <c r="AX24" s="17"/>
      <c r="AY24" s="16"/>
      <c r="AZ24" s="17"/>
      <c r="BA24" s="17"/>
      <c r="BB24" s="16"/>
      <c r="BC24" s="17"/>
      <c r="BD24" s="17"/>
      <c r="BE24" s="16"/>
      <c r="BF24" s="17"/>
      <c r="BG24" s="17"/>
      <c r="BH24" s="16"/>
      <c r="BI24" s="17"/>
      <c r="BJ24" s="17"/>
      <c r="BK24" s="16"/>
      <c r="BL24" s="17"/>
      <c r="BM24" s="17"/>
      <c r="BN24" s="16"/>
      <c r="BO24" s="17"/>
      <c r="BP24" s="17"/>
      <c r="BQ24" s="17"/>
      <c r="BR24" s="17"/>
      <c r="BS24" s="16" t="s">
        <v>300</v>
      </c>
      <c r="BT24" s="17"/>
      <c r="BU24" s="17">
        <v>241.82</v>
      </c>
      <c r="BV24" s="16"/>
      <c r="BW24" s="17"/>
      <c r="BX24" s="17"/>
      <c r="BY24" s="16"/>
      <c r="BZ24" s="17"/>
      <c r="CA24" s="17"/>
      <c r="CB24" s="16" t="s">
        <v>300</v>
      </c>
      <c r="CC24" s="17"/>
      <c r="CD24" s="17">
        <v>241.82</v>
      </c>
      <c r="CE24" s="16"/>
      <c r="CF24" s="17"/>
      <c r="CG24" s="17"/>
      <c r="CH24" s="16"/>
      <c r="CI24" s="17"/>
      <c r="CJ24" s="17"/>
      <c r="CK24" s="16"/>
      <c r="CL24" s="17"/>
      <c r="CM24" s="17"/>
      <c r="CN24" s="16"/>
      <c r="CO24" s="17"/>
      <c r="CP24" s="17"/>
      <c r="CR24" s="16"/>
      <c r="CS24" s="17"/>
      <c r="CT24" s="17"/>
      <c r="CU24" s="16" t="s">
        <v>300</v>
      </c>
      <c r="CV24" s="17"/>
      <c r="CW24" s="17">
        <v>241.82</v>
      </c>
      <c r="CX24" s="16"/>
      <c r="CY24" s="17"/>
      <c r="CZ24" s="17"/>
      <c r="DA24" s="16"/>
      <c r="DB24" s="17"/>
      <c r="DC24" s="17"/>
      <c r="DF24" s="16"/>
      <c r="DG24" s="17"/>
      <c r="DH24" s="17"/>
      <c r="DI24" s="16" t="s">
        <v>387</v>
      </c>
      <c r="DJ24" s="17"/>
      <c r="DK24" s="90">
        <v>1362.77</v>
      </c>
      <c r="DL24" s="84"/>
      <c r="DM24" s="17"/>
      <c r="DN24" s="64"/>
      <c r="DO24" s="16"/>
      <c r="DP24" s="17"/>
      <c r="DQ24" s="17"/>
      <c r="DR24" s="16"/>
      <c r="DS24" s="17"/>
      <c r="DT24" s="17"/>
      <c r="DU24" s="16"/>
      <c r="DV24" s="17"/>
      <c r="DW24" s="17"/>
      <c r="DX24" s="16"/>
      <c r="DY24" s="17"/>
      <c r="DZ24" s="17"/>
      <c r="EA24" s="16"/>
      <c r="EB24" s="17"/>
      <c r="EC24" s="17"/>
      <c r="ED24" s="16"/>
      <c r="EE24" s="17"/>
      <c r="EF24" s="17"/>
      <c r="EG24" s="16"/>
      <c r="EH24" s="17"/>
      <c r="EI24" s="17"/>
      <c r="EJ24" s="16"/>
      <c r="EK24" s="17"/>
      <c r="EL24" s="17"/>
      <c r="EM24" s="16"/>
      <c r="EN24" s="17"/>
      <c r="EO24" s="17"/>
      <c r="EP24" s="17"/>
      <c r="EQ24" s="17"/>
      <c r="ER24" s="75"/>
      <c r="ES24" s="17"/>
      <c r="ET24" s="17"/>
      <c r="EU24" s="75"/>
      <c r="EV24" s="17"/>
      <c r="EW24" s="17"/>
      <c r="EX24" s="75" t="s">
        <v>486</v>
      </c>
      <c r="EY24" s="17" t="s">
        <v>487</v>
      </c>
      <c r="EZ24" s="17">
        <v>58603.13</v>
      </c>
      <c r="FA24" s="75"/>
      <c r="FB24" s="17"/>
      <c r="FC24" s="17"/>
      <c r="FD24" s="75" t="s">
        <v>488</v>
      </c>
      <c r="FE24" s="17" t="s">
        <v>489</v>
      </c>
      <c r="FF24" s="17">
        <v>722.79</v>
      </c>
      <c r="FG24" s="75"/>
      <c r="FH24" s="17"/>
      <c r="FI24" s="17"/>
      <c r="FJ24" s="75"/>
      <c r="FK24" s="17"/>
      <c r="FL24" s="17"/>
      <c r="FM24" s="75"/>
      <c r="FN24" s="17"/>
      <c r="FO24" s="17"/>
      <c r="FP24" s="75"/>
      <c r="FQ24" s="17"/>
      <c r="FR24" s="17"/>
    </row>
    <row r="25" spans="1:174" ht="45">
      <c r="A25" s="16"/>
      <c r="B25" s="16" t="s">
        <v>17</v>
      </c>
      <c r="C25" s="24">
        <v>653.49</v>
      </c>
      <c r="D25" s="16" t="s">
        <v>17</v>
      </c>
      <c r="E25" s="24">
        <v>653.49</v>
      </c>
      <c r="F25" s="16" t="s">
        <v>17</v>
      </c>
      <c r="G25" s="24">
        <v>653.49</v>
      </c>
      <c r="H25" s="16" t="s">
        <v>17</v>
      </c>
      <c r="I25" s="24">
        <v>653.49</v>
      </c>
      <c r="J25" s="16" t="s">
        <v>17</v>
      </c>
      <c r="K25" s="24">
        <v>653.49</v>
      </c>
      <c r="L25" s="16" t="s">
        <v>17</v>
      </c>
      <c r="M25" s="24">
        <v>653.49</v>
      </c>
      <c r="N25" s="16" t="s">
        <v>17</v>
      </c>
      <c r="O25" s="24">
        <v>653.49</v>
      </c>
      <c r="P25" s="16" t="s">
        <v>17</v>
      </c>
      <c r="Q25" s="24">
        <v>653.49</v>
      </c>
      <c r="R25" s="16" t="s">
        <v>17</v>
      </c>
      <c r="S25" s="18">
        <f t="shared" si="0"/>
        <v>5227.919999999999</v>
      </c>
      <c r="T25" s="16" t="s">
        <v>49</v>
      </c>
      <c r="U25" s="17" t="s">
        <v>152</v>
      </c>
      <c r="V25" s="17">
        <v>116.7</v>
      </c>
      <c r="W25" s="16"/>
      <c r="X25" s="17"/>
      <c r="Y25" s="22"/>
      <c r="Z25" s="16"/>
      <c r="AA25" s="17"/>
      <c r="AB25" s="22"/>
      <c r="AC25" s="16"/>
      <c r="AD25" s="16"/>
      <c r="AE25" s="16"/>
      <c r="AF25" s="16"/>
      <c r="AG25" s="16"/>
      <c r="AH25" s="17"/>
      <c r="AI25" s="17"/>
      <c r="AJ25" s="16" t="s">
        <v>296</v>
      </c>
      <c r="AK25" s="17"/>
      <c r="AL25" s="17">
        <v>23.34</v>
      </c>
      <c r="AM25" s="19" t="s">
        <v>233</v>
      </c>
      <c r="AN25" s="21"/>
      <c r="AO25" s="17">
        <v>70.03</v>
      </c>
      <c r="AP25" s="16"/>
      <c r="AQ25" s="17"/>
      <c r="AR25" s="17"/>
      <c r="AS25" s="16"/>
      <c r="AT25" s="17"/>
      <c r="AU25" s="17"/>
      <c r="AV25" s="16"/>
      <c r="AW25" s="17"/>
      <c r="AX25" s="17"/>
      <c r="AY25" s="16"/>
      <c r="AZ25" s="17"/>
      <c r="BA25" s="17"/>
      <c r="BB25" s="16"/>
      <c r="BC25" s="17"/>
      <c r="BD25" s="17"/>
      <c r="BE25" s="16"/>
      <c r="BF25" s="17"/>
      <c r="BG25" s="17"/>
      <c r="BH25" s="16"/>
      <c r="BI25" s="17"/>
      <c r="BJ25" s="17"/>
      <c r="BK25" s="16"/>
      <c r="BL25" s="17"/>
      <c r="BM25" s="17"/>
      <c r="BN25" s="16"/>
      <c r="BO25" s="17"/>
      <c r="BP25" s="17"/>
      <c r="BQ25" s="17"/>
      <c r="BR25" s="17"/>
      <c r="BS25" s="19" t="s">
        <v>197</v>
      </c>
      <c r="BT25" s="21"/>
      <c r="BU25" s="20">
        <v>932.67</v>
      </c>
      <c r="BV25" s="19" t="s">
        <v>197</v>
      </c>
      <c r="BW25" s="21"/>
      <c r="BX25" s="20">
        <v>932.67</v>
      </c>
      <c r="BY25" s="19" t="s">
        <v>197</v>
      </c>
      <c r="BZ25" s="21"/>
      <c r="CA25" s="20">
        <v>932.67</v>
      </c>
      <c r="CB25" s="19" t="s">
        <v>197</v>
      </c>
      <c r="CC25" s="21"/>
      <c r="CD25" s="20">
        <v>932.67</v>
      </c>
      <c r="CE25" s="19" t="s">
        <v>197</v>
      </c>
      <c r="CF25" s="21"/>
      <c r="CG25" s="20">
        <v>932.67</v>
      </c>
      <c r="CH25" s="19" t="s">
        <v>197</v>
      </c>
      <c r="CI25" s="21"/>
      <c r="CJ25" s="20">
        <v>932.67</v>
      </c>
      <c r="CK25" s="19" t="s">
        <v>197</v>
      </c>
      <c r="CL25" s="21"/>
      <c r="CM25" s="20">
        <v>932.67</v>
      </c>
      <c r="CN25" s="19" t="s">
        <v>197</v>
      </c>
      <c r="CO25" s="21"/>
      <c r="CP25" s="20">
        <v>932.67</v>
      </c>
      <c r="CR25" s="19" t="s">
        <v>197</v>
      </c>
      <c r="CS25" s="21"/>
      <c r="CT25" s="20">
        <v>932.67</v>
      </c>
      <c r="CU25" s="19" t="s">
        <v>197</v>
      </c>
      <c r="CV25" s="21"/>
      <c r="CW25" s="20">
        <v>932.67</v>
      </c>
      <c r="CX25" s="19" t="s">
        <v>197</v>
      </c>
      <c r="CY25" s="21"/>
      <c r="CZ25" s="20">
        <v>932.67</v>
      </c>
      <c r="DA25" s="19" t="s">
        <v>197</v>
      </c>
      <c r="DB25" s="21"/>
      <c r="DC25" s="20">
        <v>932.67</v>
      </c>
      <c r="DF25" s="19"/>
      <c r="DG25" s="21"/>
      <c r="DH25" s="20"/>
      <c r="DI25" s="84"/>
      <c r="DJ25" s="17"/>
      <c r="DK25" s="64"/>
      <c r="DL25" s="19"/>
      <c r="DM25" s="21"/>
      <c r="DN25" s="20"/>
      <c r="DO25" s="19"/>
      <c r="DP25" s="21"/>
      <c r="DQ25" s="20"/>
      <c r="DR25" s="19"/>
      <c r="DS25" s="21"/>
      <c r="DT25" s="20"/>
      <c r="DU25" s="19"/>
      <c r="DV25" s="21"/>
      <c r="DW25" s="20"/>
      <c r="DX25" s="19"/>
      <c r="DY25" s="21"/>
      <c r="DZ25" s="20"/>
      <c r="EA25" s="19"/>
      <c r="EB25" s="21"/>
      <c r="EC25" s="20"/>
      <c r="ED25" s="19"/>
      <c r="EE25" s="21"/>
      <c r="EF25" s="20"/>
      <c r="EG25" s="19"/>
      <c r="EH25" s="21"/>
      <c r="EI25" s="20"/>
      <c r="EJ25" s="19"/>
      <c r="EK25" s="21"/>
      <c r="EL25" s="20"/>
      <c r="EM25" s="19"/>
      <c r="EN25" s="21"/>
      <c r="EO25" s="20"/>
      <c r="EP25" s="20"/>
      <c r="EQ25" s="20"/>
      <c r="ER25" s="75"/>
      <c r="ES25" s="17"/>
      <c r="ET25" s="17"/>
      <c r="EU25" s="75"/>
      <c r="EV25" s="17"/>
      <c r="EW25" s="17"/>
      <c r="EX25" s="75" t="s">
        <v>490</v>
      </c>
      <c r="EY25" s="17" t="s">
        <v>491</v>
      </c>
      <c r="EZ25" s="17">
        <v>1590.2</v>
      </c>
      <c r="FA25" s="75"/>
      <c r="FB25" s="17"/>
      <c r="FC25" s="17"/>
      <c r="FD25" s="75" t="s">
        <v>492</v>
      </c>
      <c r="FE25" s="17" t="s">
        <v>493</v>
      </c>
      <c r="FF25" s="17">
        <v>615.77</v>
      </c>
      <c r="FG25" s="75"/>
      <c r="FH25" s="17"/>
      <c r="FI25" s="17"/>
      <c r="FJ25" s="75"/>
      <c r="FK25" s="17"/>
      <c r="FL25" s="17"/>
      <c r="FM25" s="75"/>
      <c r="FN25" s="17"/>
      <c r="FO25" s="17"/>
      <c r="FP25" s="75"/>
      <c r="FQ25" s="17"/>
      <c r="FR25" s="17"/>
    </row>
    <row r="26" spans="1:174" ht="33.75">
      <c r="A26" s="16"/>
      <c r="B26" s="16" t="s">
        <v>17</v>
      </c>
      <c r="C26" s="17">
        <v>116.7</v>
      </c>
      <c r="D26" s="16" t="s">
        <v>17</v>
      </c>
      <c r="E26" s="17">
        <v>116.7</v>
      </c>
      <c r="F26" s="16" t="s">
        <v>17</v>
      </c>
      <c r="G26" s="17">
        <v>116.7</v>
      </c>
      <c r="H26" s="16" t="s">
        <v>17</v>
      </c>
      <c r="I26" s="17">
        <v>116.7</v>
      </c>
      <c r="J26" s="16" t="s">
        <v>17</v>
      </c>
      <c r="K26" s="17">
        <v>116.7</v>
      </c>
      <c r="L26" s="16" t="s">
        <v>17</v>
      </c>
      <c r="M26" s="17">
        <v>116.7</v>
      </c>
      <c r="N26" s="16" t="s">
        <v>17</v>
      </c>
      <c r="O26" s="17">
        <v>116.7</v>
      </c>
      <c r="P26" s="16" t="s">
        <v>17</v>
      </c>
      <c r="Q26" s="17">
        <v>116.7</v>
      </c>
      <c r="R26" s="16" t="s">
        <v>17</v>
      </c>
      <c r="S26" s="18">
        <f t="shared" si="0"/>
        <v>933.6000000000001</v>
      </c>
      <c r="T26" s="12" t="s">
        <v>3</v>
      </c>
      <c r="U26" s="17" t="s">
        <v>152</v>
      </c>
      <c r="V26" s="17">
        <v>3710.9</v>
      </c>
      <c r="W26" s="16"/>
      <c r="X26" s="17"/>
      <c r="Y26" s="22"/>
      <c r="Z26" s="16"/>
      <c r="AA26" s="17"/>
      <c r="AB26" s="22"/>
      <c r="AC26" s="16"/>
      <c r="AD26" s="16"/>
      <c r="AE26" s="16"/>
      <c r="AF26" s="16"/>
      <c r="AG26" s="16"/>
      <c r="AH26" s="17"/>
      <c r="AI26" s="17"/>
      <c r="AJ26" s="16" t="s">
        <v>297</v>
      </c>
      <c r="AK26" s="17"/>
      <c r="AL26" s="26">
        <v>23.34</v>
      </c>
      <c r="AM26" s="16"/>
      <c r="AN26" s="17"/>
      <c r="AO26" s="17"/>
      <c r="AP26" s="16"/>
      <c r="AQ26" s="17"/>
      <c r="AR26" s="17"/>
      <c r="AS26" s="16"/>
      <c r="AT26" s="17"/>
      <c r="AU26" s="17"/>
      <c r="AV26" s="16"/>
      <c r="AW26" s="17"/>
      <c r="AX26" s="17"/>
      <c r="AY26" s="16"/>
      <c r="AZ26" s="17"/>
      <c r="BA26" s="17"/>
      <c r="BB26" s="16"/>
      <c r="BC26" s="17"/>
      <c r="BD26" s="17"/>
      <c r="BE26" s="16"/>
      <c r="BF26" s="17"/>
      <c r="BG26" s="17"/>
      <c r="BH26" s="16"/>
      <c r="BI26" s="17"/>
      <c r="BJ26" s="17"/>
      <c r="BK26" s="16"/>
      <c r="BL26" s="17"/>
      <c r="BM26" s="17"/>
      <c r="BN26" s="16"/>
      <c r="BO26" s="17"/>
      <c r="BP26" s="17"/>
      <c r="BQ26" s="17"/>
      <c r="BR26" s="17"/>
      <c r="BS26" s="16" t="s">
        <v>329</v>
      </c>
      <c r="BT26" s="17"/>
      <c r="BU26" s="17">
        <v>3757.9</v>
      </c>
      <c r="BV26" s="16" t="s">
        <v>329</v>
      </c>
      <c r="BW26" s="17"/>
      <c r="BX26" s="17">
        <v>3757.9</v>
      </c>
      <c r="BY26" s="16" t="s">
        <v>329</v>
      </c>
      <c r="BZ26" s="17"/>
      <c r="CA26" s="17">
        <v>3757.9</v>
      </c>
      <c r="CB26" s="16" t="s">
        <v>329</v>
      </c>
      <c r="CC26" s="17"/>
      <c r="CD26" s="17">
        <v>3757.9</v>
      </c>
      <c r="CE26" s="16" t="s">
        <v>329</v>
      </c>
      <c r="CF26" s="17"/>
      <c r="CG26" s="17">
        <v>3757.9</v>
      </c>
      <c r="CH26" s="16" t="s">
        <v>329</v>
      </c>
      <c r="CI26" s="17"/>
      <c r="CJ26" s="17">
        <v>3757.9</v>
      </c>
      <c r="CK26" s="16" t="s">
        <v>329</v>
      </c>
      <c r="CL26" s="17"/>
      <c r="CM26" s="17">
        <v>3757.9</v>
      </c>
      <c r="CN26" s="16" t="s">
        <v>329</v>
      </c>
      <c r="CO26" s="17"/>
      <c r="CP26" s="17">
        <v>3757.9</v>
      </c>
      <c r="CR26" s="16" t="s">
        <v>329</v>
      </c>
      <c r="CS26" s="17"/>
      <c r="CT26" s="17">
        <v>3757.9</v>
      </c>
      <c r="CU26" s="16" t="s">
        <v>329</v>
      </c>
      <c r="CV26" s="17"/>
      <c r="CW26" s="17">
        <v>3757.9</v>
      </c>
      <c r="CX26" s="16" t="s">
        <v>329</v>
      </c>
      <c r="CY26" s="17"/>
      <c r="CZ26" s="17">
        <v>3757.9</v>
      </c>
      <c r="DA26" s="16" t="s">
        <v>329</v>
      </c>
      <c r="DB26" s="17"/>
      <c r="DC26" s="17">
        <v>3757.9</v>
      </c>
      <c r="DF26" s="16"/>
      <c r="DG26" s="17"/>
      <c r="DH26" s="17"/>
      <c r="DI26" s="16"/>
      <c r="DJ26" s="17"/>
      <c r="DK26" s="17"/>
      <c r="DL26" s="16"/>
      <c r="DM26" s="17"/>
      <c r="DN26" s="17"/>
      <c r="DO26" s="16"/>
      <c r="DP26" s="17"/>
      <c r="DQ26" s="17"/>
      <c r="DR26" s="16"/>
      <c r="DS26" s="17"/>
      <c r="DT26" s="17"/>
      <c r="DU26" s="16"/>
      <c r="DV26" s="17"/>
      <c r="DW26" s="17"/>
      <c r="DX26" s="16"/>
      <c r="DY26" s="17"/>
      <c r="DZ26" s="17"/>
      <c r="EA26" s="16"/>
      <c r="EB26" s="17"/>
      <c r="EC26" s="17"/>
      <c r="ED26" s="16"/>
      <c r="EE26" s="17"/>
      <c r="EF26" s="17"/>
      <c r="EG26" s="16"/>
      <c r="EH26" s="17"/>
      <c r="EI26" s="17"/>
      <c r="EJ26" s="16"/>
      <c r="EK26" s="17"/>
      <c r="EL26" s="17"/>
      <c r="EM26" s="16"/>
      <c r="EN26" s="17"/>
      <c r="EO26" s="17"/>
      <c r="EP26" s="17"/>
      <c r="EQ26" s="17"/>
      <c r="ER26" s="19"/>
      <c r="ES26" s="21"/>
      <c r="ET26" s="20"/>
      <c r="EU26" s="19"/>
      <c r="EV26" s="21"/>
      <c r="EW26" s="20"/>
      <c r="EX26" s="19" t="s">
        <v>430</v>
      </c>
      <c r="EY26" s="21" t="s">
        <v>494</v>
      </c>
      <c r="EZ26" s="20">
        <v>793.62</v>
      </c>
      <c r="FA26" s="19"/>
      <c r="FB26" s="21"/>
      <c r="FC26" s="20"/>
      <c r="FD26" s="19" t="s">
        <v>495</v>
      </c>
      <c r="FE26" s="21" t="s">
        <v>496</v>
      </c>
      <c r="FF26" s="20">
        <v>726.2</v>
      </c>
      <c r="FG26" s="19"/>
      <c r="FH26" s="21"/>
      <c r="FI26" s="20"/>
      <c r="FJ26" s="19"/>
      <c r="FK26" s="21"/>
      <c r="FL26" s="20"/>
      <c r="FM26" s="19"/>
      <c r="FN26" s="21"/>
      <c r="FO26" s="20"/>
      <c r="FP26" s="19"/>
      <c r="FQ26" s="21"/>
      <c r="FR26" s="20"/>
    </row>
    <row r="27" spans="1:174" s="1" customFormat="1" ht="33.75">
      <c r="A27" s="12"/>
      <c r="B27" s="16" t="s">
        <v>17</v>
      </c>
      <c r="C27" s="17">
        <v>3710.9</v>
      </c>
      <c r="D27" s="16" t="s">
        <v>17</v>
      </c>
      <c r="E27" s="17">
        <v>3710.9</v>
      </c>
      <c r="F27" s="16" t="s">
        <v>17</v>
      </c>
      <c r="G27" s="17">
        <v>3710.9</v>
      </c>
      <c r="H27" s="16" t="s">
        <v>17</v>
      </c>
      <c r="I27" s="17">
        <v>3710.9</v>
      </c>
      <c r="J27" s="16" t="s">
        <v>17</v>
      </c>
      <c r="K27" s="17">
        <v>3710.9</v>
      </c>
      <c r="L27" s="16" t="s">
        <v>17</v>
      </c>
      <c r="M27" s="17">
        <v>3710.9</v>
      </c>
      <c r="N27" s="16" t="s">
        <v>17</v>
      </c>
      <c r="O27" s="17">
        <v>3710.9</v>
      </c>
      <c r="P27" s="16" t="s">
        <v>17</v>
      </c>
      <c r="Q27" s="17">
        <v>3710.9</v>
      </c>
      <c r="R27" s="16" t="s">
        <v>17</v>
      </c>
      <c r="S27" s="18">
        <f t="shared" si="0"/>
        <v>29687.200000000004</v>
      </c>
      <c r="T27" s="12" t="s">
        <v>5</v>
      </c>
      <c r="U27" s="17" t="s">
        <v>152</v>
      </c>
      <c r="V27" s="17">
        <v>1563.71</v>
      </c>
      <c r="W27" s="16"/>
      <c r="X27" s="17"/>
      <c r="Y27" s="22"/>
      <c r="Z27" s="16"/>
      <c r="AA27" s="17"/>
      <c r="AB27" s="22"/>
      <c r="AC27" s="16"/>
      <c r="AD27" s="16"/>
      <c r="AE27" s="16"/>
      <c r="AF27" s="16"/>
      <c r="AG27" s="16"/>
      <c r="AH27" s="17"/>
      <c r="AI27" s="17"/>
      <c r="AJ27" s="19" t="s">
        <v>233</v>
      </c>
      <c r="AK27" s="21"/>
      <c r="AL27" s="17">
        <v>70.03</v>
      </c>
      <c r="AM27" s="16"/>
      <c r="AN27" s="17"/>
      <c r="AO27" s="17"/>
      <c r="AP27" s="16"/>
      <c r="AQ27" s="17"/>
      <c r="AR27" s="17"/>
      <c r="AS27" s="16"/>
      <c r="AT27" s="17"/>
      <c r="AU27" s="17"/>
      <c r="AV27" s="16"/>
      <c r="AW27" s="17"/>
      <c r="AX27" s="17"/>
      <c r="AY27" s="16"/>
      <c r="AZ27" s="17"/>
      <c r="BA27" s="17"/>
      <c r="BB27" s="16"/>
      <c r="BC27" s="17"/>
      <c r="BD27" s="17"/>
      <c r="BE27" s="16"/>
      <c r="BF27" s="17"/>
      <c r="BG27" s="17"/>
      <c r="BH27" s="16"/>
      <c r="BI27" s="17"/>
      <c r="BJ27" s="17"/>
      <c r="BK27" s="16"/>
      <c r="BL27" s="17"/>
      <c r="BM27" s="17"/>
      <c r="BN27" s="16"/>
      <c r="BO27" s="17"/>
      <c r="BP27" s="17"/>
      <c r="BQ27" s="17"/>
      <c r="BR27" s="17"/>
      <c r="BS27" s="16" t="s">
        <v>330</v>
      </c>
      <c r="BT27" s="17"/>
      <c r="BU27" s="17">
        <v>1167.05</v>
      </c>
      <c r="BV27" s="16" t="s">
        <v>330</v>
      </c>
      <c r="BW27" s="17"/>
      <c r="BX27" s="17">
        <v>1167.05</v>
      </c>
      <c r="BY27" s="16" t="s">
        <v>330</v>
      </c>
      <c r="BZ27" s="17"/>
      <c r="CA27" s="17">
        <v>1167.05</v>
      </c>
      <c r="CB27" s="16" t="s">
        <v>330</v>
      </c>
      <c r="CC27" s="17"/>
      <c r="CD27" s="17">
        <v>1167.05</v>
      </c>
      <c r="CE27" s="16" t="s">
        <v>330</v>
      </c>
      <c r="CF27" s="17"/>
      <c r="CG27" s="17">
        <v>1167.05</v>
      </c>
      <c r="CH27" s="16" t="s">
        <v>330</v>
      </c>
      <c r="CI27" s="17"/>
      <c r="CJ27" s="17">
        <v>1167.05</v>
      </c>
      <c r="CK27" s="16" t="s">
        <v>330</v>
      </c>
      <c r="CL27" s="17"/>
      <c r="CM27" s="17">
        <v>1167.05</v>
      </c>
      <c r="CN27" s="16" t="s">
        <v>330</v>
      </c>
      <c r="CO27" s="17"/>
      <c r="CP27" s="17">
        <v>1167.05</v>
      </c>
      <c r="CQ27" s="10"/>
      <c r="CR27" s="16" t="s">
        <v>330</v>
      </c>
      <c r="CS27" s="17"/>
      <c r="CT27" s="17">
        <v>1167.05</v>
      </c>
      <c r="CU27" s="16" t="s">
        <v>330</v>
      </c>
      <c r="CV27" s="17"/>
      <c r="CW27" s="17">
        <v>1167.05</v>
      </c>
      <c r="CX27" s="16" t="s">
        <v>330</v>
      </c>
      <c r="CY27" s="17"/>
      <c r="CZ27" s="17">
        <v>1167.05</v>
      </c>
      <c r="DA27" s="16" t="s">
        <v>330</v>
      </c>
      <c r="DB27" s="17"/>
      <c r="DC27" s="17">
        <v>1167.05</v>
      </c>
      <c r="DD27" s="10"/>
      <c r="DE27" s="10"/>
      <c r="DF27" s="16"/>
      <c r="DG27" s="17"/>
      <c r="DH27" s="17"/>
      <c r="DI27" s="16"/>
      <c r="DJ27" s="17"/>
      <c r="DK27" s="17"/>
      <c r="DL27" s="16"/>
      <c r="DM27" s="17"/>
      <c r="DN27" s="17"/>
      <c r="DO27" s="16"/>
      <c r="DP27" s="17"/>
      <c r="DQ27" s="17"/>
      <c r="DR27" s="16"/>
      <c r="DS27" s="17"/>
      <c r="DT27" s="17"/>
      <c r="DU27" s="16"/>
      <c r="DV27" s="17"/>
      <c r="DW27" s="17"/>
      <c r="DX27" s="16"/>
      <c r="DY27" s="17"/>
      <c r="DZ27" s="17"/>
      <c r="EA27" s="16"/>
      <c r="EB27" s="17"/>
      <c r="EC27" s="17"/>
      <c r="ED27" s="16"/>
      <c r="EE27" s="17"/>
      <c r="EF27" s="17"/>
      <c r="EG27" s="16"/>
      <c r="EH27" s="17"/>
      <c r="EI27" s="17"/>
      <c r="EJ27" s="16"/>
      <c r="EK27" s="17"/>
      <c r="EL27" s="17"/>
      <c r="EM27" s="16"/>
      <c r="EN27" s="17"/>
      <c r="EO27" s="17"/>
      <c r="EP27" s="17"/>
      <c r="EQ27" s="17"/>
      <c r="ER27" s="75"/>
      <c r="ES27" s="17"/>
      <c r="ET27" s="17"/>
      <c r="EU27" s="75"/>
      <c r="EV27" s="17"/>
      <c r="EW27" s="17"/>
      <c r="EX27" s="75" t="s">
        <v>497</v>
      </c>
      <c r="EY27" s="17" t="s">
        <v>498</v>
      </c>
      <c r="EZ27" s="17">
        <v>16025</v>
      </c>
      <c r="FA27" s="75"/>
      <c r="FB27" s="17"/>
      <c r="FC27" s="17"/>
      <c r="FD27" s="75" t="s">
        <v>477</v>
      </c>
      <c r="FE27" s="17" t="s">
        <v>499</v>
      </c>
      <c r="FF27" s="17">
        <v>137.2</v>
      </c>
      <c r="FG27" s="75"/>
      <c r="FH27" s="17"/>
      <c r="FI27" s="17"/>
      <c r="FJ27" s="75"/>
      <c r="FK27" s="17"/>
      <c r="FL27" s="17"/>
      <c r="FM27" s="75"/>
      <c r="FN27" s="17"/>
      <c r="FO27" s="17"/>
      <c r="FP27" s="75"/>
      <c r="FQ27" s="17"/>
      <c r="FR27" s="17"/>
    </row>
    <row r="28" spans="1:174" s="1" customFormat="1" ht="33.75">
      <c r="A28" s="12"/>
      <c r="B28" s="16" t="s">
        <v>17</v>
      </c>
      <c r="C28" s="17">
        <v>70.02</v>
      </c>
      <c r="D28" s="16" t="s">
        <v>17</v>
      </c>
      <c r="E28" s="17">
        <v>70.02</v>
      </c>
      <c r="F28" s="16" t="s">
        <v>17</v>
      </c>
      <c r="G28" s="17">
        <v>70.02</v>
      </c>
      <c r="H28" s="16" t="s">
        <v>17</v>
      </c>
      <c r="I28" s="17">
        <v>70.02</v>
      </c>
      <c r="J28" s="16" t="s">
        <v>17</v>
      </c>
      <c r="K28" s="17">
        <v>70.02</v>
      </c>
      <c r="L28" s="16" t="s">
        <v>17</v>
      </c>
      <c r="M28" s="17">
        <v>70.02</v>
      </c>
      <c r="N28" s="16" t="s">
        <v>17</v>
      </c>
      <c r="O28" s="17">
        <v>70.02</v>
      </c>
      <c r="P28" s="16" t="s">
        <v>17</v>
      </c>
      <c r="Q28" s="17">
        <v>70.02</v>
      </c>
      <c r="R28" s="16" t="s">
        <v>17</v>
      </c>
      <c r="S28" s="18">
        <f t="shared" si="0"/>
        <v>560.16</v>
      </c>
      <c r="T28" s="24" t="s">
        <v>151</v>
      </c>
      <c r="U28" s="17" t="s">
        <v>152</v>
      </c>
      <c r="V28" s="17">
        <v>249.44</v>
      </c>
      <c r="W28" s="24"/>
      <c r="X28" s="17"/>
      <c r="Y28" s="22"/>
      <c r="Z28" s="24"/>
      <c r="AA28" s="17"/>
      <c r="AB28" s="22"/>
      <c r="AC28" s="16"/>
      <c r="AD28" s="16"/>
      <c r="AE28" s="16"/>
      <c r="AF28" s="16"/>
      <c r="AG28" s="24"/>
      <c r="AH28" s="17"/>
      <c r="AI28" s="17"/>
      <c r="AJ28" s="24"/>
      <c r="AK28" s="17"/>
      <c r="AL28" s="17"/>
      <c r="AM28" s="24"/>
      <c r="AN28" s="17"/>
      <c r="AO28" s="17"/>
      <c r="AP28" s="24"/>
      <c r="AQ28" s="17"/>
      <c r="AR28" s="17"/>
      <c r="AS28" s="24"/>
      <c r="AT28" s="17"/>
      <c r="AU28" s="17"/>
      <c r="AV28" s="24"/>
      <c r="AW28" s="17"/>
      <c r="AX28" s="17"/>
      <c r="AY28" s="24"/>
      <c r="AZ28" s="17"/>
      <c r="BA28" s="17"/>
      <c r="BB28" s="24"/>
      <c r="BC28" s="17"/>
      <c r="BD28" s="17"/>
      <c r="BE28" s="24"/>
      <c r="BF28" s="17"/>
      <c r="BG28" s="17"/>
      <c r="BH28" s="24"/>
      <c r="BI28" s="17"/>
      <c r="BJ28" s="17"/>
      <c r="BK28" s="24"/>
      <c r="BL28" s="17"/>
      <c r="BM28" s="17"/>
      <c r="BN28" s="24"/>
      <c r="BO28" s="17"/>
      <c r="BP28" s="17"/>
      <c r="BQ28" s="17"/>
      <c r="BR28" s="17"/>
      <c r="BS28" s="24"/>
      <c r="BT28" s="17"/>
      <c r="BU28" s="17"/>
      <c r="BV28" s="24"/>
      <c r="BW28" s="17"/>
      <c r="BX28" s="17"/>
      <c r="BY28" s="24"/>
      <c r="BZ28" s="17"/>
      <c r="CA28" s="17"/>
      <c r="CB28" s="24"/>
      <c r="CC28" s="17"/>
      <c r="CD28" s="17"/>
      <c r="CE28" s="24"/>
      <c r="CF28" s="17"/>
      <c r="CG28" s="17"/>
      <c r="CH28" s="24"/>
      <c r="CI28" s="17"/>
      <c r="CJ28" s="17"/>
      <c r="CK28" s="24"/>
      <c r="CL28" s="17"/>
      <c r="CM28" s="17"/>
      <c r="CN28" s="24"/>
      <c r="CO28" s="17"/>
      <c r="CP28" s="17"/>
      <c r="CQ28" s="10"/>
      <c r="CR28" s="24"/>
      <c r="CS28" s="17"/>
      <c r="CT28" s="17"/>
      <c r="CU28" s="24"/>
      <c r="CV28" s="17"/>
      <c r="CW28" s="17"/>
      <c r="CX28" s="24"/>
      <c r="CY28" s="17"/>
      <c r="CZ28" s="17"/>
      <c r="DA28" s="24"/>
      <c r="DB28" s="17"/>
      <c r="DC28" s="17"/>
      <c r="DD28" s="10"/>
      <c r="DE28" s="10"/>
      <c r="DF28" s="24"/>
      <c r="DG28" s="17"/>
      <c r="DH28" s="17"/>
      <c r="DI28" s="24"/>
      <c r="DJ28" s="17"/>
      <c r="DK28" s="17"/>
      <c r="DL28" s="24"/>
      <c r="DM28" s="17"/>
      <c r="DN28" s="17"/>
      <c r="DO28" s="24"/>
      <c r="DP28" s="17"/>
      <c r="DQ28" s="17"/>
      <c r="DR28" s="24"/>
      <c r="DS28" s="17"/>
      <c r="DT28" s="17"/>
      <c r="DU28" s="24"/>
      <c r="DV28" s="17"/>
      <c r="DW28" s="17"/>
      <c r="DX28" s="24"/>
      <c r="DY28" s="17"/>
      <c r="DZ28" s="17"/>
      <c r="EA28" s="24"/>
      <c r="EB28" s="17"/>
      <c r="EC28" s="17"/>
      <c r="ED28" s="24"/>
      <c r="EE28" s="17"/>
      <c r="EF28" s="17"/>
      <c r="EG28" s="24"/>
      <c r="EH28" s="17"/>
      <c r="EI28" s="17"/>
      <c r="EJ28" s="24"/>
      <c r="EK28" s="17"/>
      <c r="EL28" s="17"/>
      <c r="EM28" s="24"/>
      <c r="EN28" s="17"/>
      <c r="EO28" s="17"/>
      <c r="EP28" s="17"/>
      <c r="EQ28" s="17"/>
      <c r="ER28" s="75"/>
      <c r="ES28" s="17"/>
      <c r="ET28" s="17"/>
      <c r="EU28" s="75"/>
      <c r="EV28" s="17"/>
      <c r="EW28" s="17"/>
      <c r="EX28" s="75" t="s">
        <v>430</v>
      </c>
      <c r="EY28" s="17" t="s">
        <v>500</v>
      </c>
      <c r="EZ28" s="17">
        <v>221.76</v>
      </c>
      <c r="FA28" s="75"/>
      <c r="FB28" s="17"/>
      <c r="FC28" s="17"/>
      <c r="FD28" s="75" t="s">
        <v>501</v>
      </c>
      <c r="FE28" s="17" t="s">
        <v>502</v>
      </c>
      <c r="FF28" s="17">
        <v>1096.24</v>
      </c>
      <c r="FG28" s="75"/>
      <c r="FH28" s="17"/>
      <c r="FI28" s="17"/>
      <c r="FJ28" s="75"/>
      <c r="FK28" s="17"/>
      <c r="FL28" s="17"/>
      <c r="FM28" s="75"/>
      <c r="FN28" s="17"/>
      <c r="FO28" s="17"/>
      <c r="FP28" s="75"/>
      <c r="FQ28" s="17"/>
      <c r="FR28" s="17"/>
    </row>
    <row r="29" spans="1:174" s="1" customFormat="1" ht="12.75">
      <c r="A29" s="12"/>
      <c r="B29" s="16" t="s">
        <v>17</v>
      </c>
      <c r="C29" s="17">
        <v>46.68</v>
      </c>
      <c r="D29" s="16" t="s">
        <v>17</v>
      </c>
      <c r="E29" s="17">
        <v>46.68</v>
      </c>
      <c r="F29" s="16" t="s">
        <v>17</v>
      </c>
      <c r="G29" s="17">
        <v>46.68</v>
      </c>
      <c r="H29" s="16" t="s">
        <v>17</v>
      </c>
      <c r="I29" s="17">
        <v>46.68</v>
      </c>
      <c r="J29" s="16" t="s">
        <v>17</v>
      </c>
      <c r="K29" s="17">
        <v>46.68</v>
      </c>
      <c r="L29" s="16" t="s">
        <v>17</v>
      </c>
      <c r="M29" s="17">
        <v>46.68</v>
      </c>
      <c r="N29" s="16" t="s">
        <v>17</v>
      </c>
      <c r="O29" s="17">
        <v>46.68</v>
      </c>
      <c r="P29" s="16" t="s">
        <v>17</v>
      </c>
      <c r="Q29" s="17">
        <v>46.68</v>
      </c>
      <c r="R29" s="16" t="s">
        <v>17</v>
      </c>
      <c r="S29" s="18">
        <f t="shared" si="0"/>
        <v>373.44</v>
      </c>
      <c r="T29" s="16"/>
      <c r="U29" s="17"/>
      <c r="V29" s="17"/>
      <c r="W29" s="16"/>
      <c r="X29" s="17"/>
      <c r="Y29" s="22"/>
      <c r="Z29" s="16"/>
      <c r="AA29" s="17"/>
      <c r="AB29" s="22"/>
      <c r="AC29" s="16"/>
      <c r="AD29" s="16"/>
      <c r="AE29" s="16"/>
      <c r="AF29" s="16"/>
      <c r="AG29" s="16"/>
      <c r="AH29" s="17"/>
      <c r="AI29" s="17"/>
      <c r="AJ29" s="16"/>
      <c r="AK29" s="17"/>
      <c r="AL29" s="17"/>
      <c r="AM29" s="16"/>
      <c r="AN29" s="17"/>
      <c r="AO29" s="17"/>
      <c r="AP29" s="16"/>
      <c r="AQ29" s="17"/>
      <c r="AR29" s="17"/>
      <c r="AS29" s="16"/>
      <c r="AT29" s="17"/>
      <c r="AU29" s="17"/>
      <c r="AV29" s="16"/>
      <c r="AW29" s="17"/>
      <c r="AX29" s="17"/>
      <c r="AY29" s="16"/>
      <c r="AZ29" s="17"/>
      <c r="BA29" s="17"/>
      <c r="BB29" s="16"/>
      <c r="BC29" s="17"/>
      <c r="BD29" s="17"/>
      <c r="BE29" s="16"/>
      <c r="BF29" s="17"/>
      <c r="BG29" s="17"/>
      <c r="BH29" s="16"/>
      <c r="BI29" s="17"/>
      <c r="BJ29" s="17"/>
      <c r="BK29" s="16"/>
      <c r="BL29" s="17"/>
      <c r="BM29" s="17"/>
      <c r="BN29" s="16"/>
      <c r="BO29" s="17"/>
      <c r="BP29" s="17"/>
      <c r="BQ29" s="17"/>
      <c r="BR29" s="17"/>
      <c r="BS29" s="16"/>
      <c r="BT29" s="17"/>
      <c r="BU29" s="17"/>
      <c r="BV29" s="16"/>
      <c r="BW29" s="17"/>
      <c r="BX29" s="17"/>
      <c r="BY29" s="16"/>
      <c r="BZ29" s="17"/>
      <c r="CA29" s="17"/>
      <c r="CB29" s="16"/>
      <c r="CC29" s="17"/>
      <c r="CD29" s="17"/>
      <c r="CE29" s="16"/>
      <c r="CF29" s="17"/>
      <c r="CG29" s="17"/>
      <c r="CH29" s="16"/>
      <c r="CI29" s="17"/>
      <c r="CJ29" s="17"/>
      <c r="CK29" s="16"/>
      <c r="CL29" s="17"/>
      <c r="CM29" s="17"/>
      <c r="CN29" s="16"/>
      <c r="CO29" s="17"/>
      <c r="CP29" s="17"/>
      <c r="CQ29" s="10"/>
      <c r="CR29" s="16"/>
      <c r="CS29" s="17"/>
      <c r="CT29" s="17"/>
      <c r="CU29" s="16"/>
      <c r="CV29" s="17"/>
      <c r="CW29" s="17"/>
      <c r="CX29" s="16"/>
      <c r="CY29" s="17"/>
      <c r="CZ29" s="17"/>
      <c r="DA29" s="16"/>
      <c r="DB29" s="17"/>
      <c r="DC29" s="17"/>
      <c r="DD29" s="10"/>
      <c r="DE29" s="10"/>
      <c r="DF29" s="16"/>
      <c r="DG29" s="17"/>
      <c r="DH29" s="17"/>
      <c r="DI29" s="16"/>
      <c r="DJ29" s="17"/>
      <c r="DK29" s="17"/>
      <c r="DL29" s="16"/>
      <c r="DM29" s="17"/>
      <c r="DN29" s="17"/>
      <c r="DO29" s="16"/>
      <c r="DP29" s="17"/>
      <c r="DQ29" s="17"/>
      <c r="DR29" s="16"/>
      <c r="DS29" s="17"/>
      <c r="DT29" s="17"/>
      <c r="DU29" s="16"/>
      <c r="DV29" s="17"/>
      <c r="DW29" s="17"/>
      <c r="DX29" s="16"/>
      <c r="DY29" s="17"/>
      <c r="DZ29" s="17"/>
      <c r="EA29" s="16"/>
      <c r="EB29" s="17"/>
      <c r="EC29" s="17"/>
      <c r="ED29" s="16"/>
      <c r="EE29" s="17"/>
      <c r="EF29" s="17"/>
      <c r="EG29" s="16"/>
      <c r="EH29" s="17"/>
      <c r="EI29" s="17"/>
      <c r="EJ29" s="16"/>
      <c r="EK29" s="17"/>
      <c r="EL29" s="17"/>
      <c r="EM29" s="16"/>
      <c r="EN29" s="17"/>
      <c r="EO29" s="17"/>
      <c r="EP29" s="17"/>
      <c r="EQ29" s="17"/>
      <c r="ER29" s="24"/>
      <c r="ES29" s="17"/>
      <c r="ET29" s="17"/>
      <c r="EU29" s="24"/>
      <c r="EV29" s="17"/>
      <c r="EW29" s="17"/>
      <c r="EX29" s="24" t="s">
        <v>503</v>
      </c>
      <c r="EY29" s="17" t="s">
        <v>504</v>
      </c>
      <c r="EZ29" s="17">
        <v>121.35</v>
      </c>
      <c r="FA29" s="24"/>
      <c r="FB29" s="17"/>
      <c r="FC29" s="17"/>
      <c r="FD29" s="24" t="s">
        <v>505</v>
      </c>
      <c r="FE29" s="17" t="s">
        <v>506</v>
      </c>
      <c r="FF29" s="17">
        <v>69000.73</v>
      </c>
      <c r="FG29" s="24"/>
      <c r="FH29" s="17"/>
      <c r="FI29" s="17"/>
      <c r="FJ29" s="24"/>
      <c r="FK29" s="17"/>
      <c r="FL29" s="17"/>
      <c r="FM29" s="24"/>
      <c r="FN29" s="17"/>
      <c r="FO29" s="17"/>
      <c r="FP29" s="24"/>
      <c r="FQ29" s="17"/>
      <c r="FR29" s="17"/>
    </row>
    <row r="30" spans="1:174" s="1" customFormat="1" ht="12.75">
      <c r="A30" s="12"/>
      <c r="B30" s="16" t="s">
        <v>17</v>
      </c>
      <c r="C30" s="17">
        <v>1563.71</v>
      </c>
      <c r="D30" s="16" t="s">
        <v>17</v>
      </c>
      <c r="E30" s="17">
        <v>1563.71</v>
      </c>
      <c r="F30" s="16" t="s">
        <v>17</v>
      </c>
      <c r="G30" s="17">
        <v>1563.71</v>
      </c>
      <c r="H30" s="16" t="s">
        <v>17</v>
      </c>
      <c r="I30" s="17">
        <v>1563.71</v>
      </c>
      <c r="J30" s="16" t="s">
        <v>17</v>
      </c>
      <c r="K30" s="17">
        <v>1563.71</v>
      </c>
      <c r="L30" s="16" t="s">
        <v>17</v>
      </c>
      <c r="M30" s="17">
        <v>1563.71</v>
      </c>
      <c r="N30" s="16" t="s">
        <v>17</v>
      </c>
      <c r="O30" s="17">
        <v>1563.71</v>
      </c>
      <c r="P30" s="16" t="s">
        <v>17</v>
      </c>
      <c r="Q30" s="17">
        <v>1563.71</v>
      </c>
      <c r="R30" s="16" t="s">
        <v>17</v>
      </c>
      <c r="S30" s="18">
        <f t="shared" si="0"/>
        <v>12509.68</v>
      </c>
      <c r="T30" s="16"/>
      <c r="U30" s="17"/>
      <c r="V30" s="17"/>
      <c r="W30" s="16"/>
      <c r="X30" s="17"/>
      <c r="Y30" s="22"/>
      <c r="Z30" s="16"/>
      <c r="AA30" s="17"/>
      <c r="AB30" s="22"/>
      <c r="AC30" s="16"/>
      <c r="AD30" s="16"/>
      <c r="AE30" s="16"/>
      <c r="AF30" s="16"/>
      <c r="AG30" s="16"/>
      <c r="AH30" s="17"/>
      <c r="AI30" s="17"/>
      <c r="AJ30" s="16"/>
      <c r="AK30" s="17"/>
      <c r="AL30" s="17"/>
      <c r="AM30" s="16"/>
      <c r="AN30" s="17"/>
      <c r="AO30" s="17"/>
      <c r="AP30" s="16"/>
      <c r="AQ30" s="17"/>
      <c r="AR30" s="17"/>
      <c r="AS30" s="16"/>
      <c r="AT30" s="17"/>
      <c r="AU30" s="17"/>
      <c r="AV30" s="16"/>
      <c r="AW30" s="17"/>
      <c r="AX30" s="17"/>
      <c r="AY30" s="16"/>
      <c r="AZ30" s="17"/>
      <c r="BA30" s="17"/>
      <c r="BB30" s="16"/>
      <c r="BC30" s="17"/>
      <c r="BD30" s="17"/>
      <c r="BE30" s="16"/>
      <c r="BF30" s="17"/>
      <c r="BG30" s="17"/>
      <c r="BH30" s="16"/>
      <c r="BI30" s="17"/>
      <c r="BJ30" s="17"/>
      <c r="BK30" s="16"/>
      <c r="BL30" s="17"/>
      <c r="BM30" s="17"/>
      <c r="BN30" s="16"/>
      <c r="BO30" s="17"/>
      <c r="BP30" s="17"/>
      <c r="BQ30" s="17"/>
      <c r="BR30" s="17"/>
      <c r="BS30" s="16"/>
      <c r="BT30" s="17"/>
      <c r="BU30" s="17"/>
      <c r="BV30" s="16"/>
      <c r="BW30" s="17"/>
      <c r="BX30" s="17"/>
      <c r="BY30" s="16"/>
      <c r="BZ30" s="17"/>
      <c r="CA30" s="17"/>
      <c r="CB30" s="16"/>
      <c r="CC30" s="17"/>
      <c r="CD30" s="17"/>
      <c r="CE30" s="16"/>
      <c r="CF30" s="17"/>
      <c r="CG30" s="17"/>
      <c r="CH30" s="16"/>
      <c r="CI30" s="17"/>
      <c r="CJ30" s="17"/>
      <c r="CK30" s="16"/>
      <c r="CL30" s="17"/>
      <c r="CM30" s="17"/>
      <c r="CN30" s="16"/>
      <c r="CO30" s="17"/>
      <c r="CP30" s="17"/>
      <c r="CQ30" s="10"/>
      <c r="CR30" s="16"/>
      <c r="CS30" s="17"/>
      <c r="CT30" s="17"/>
      <c r="CU30" s="16"/>
      <c r="CV30" s="17"/>
      <c r="CW30" s="17"/>
      <c r="CX30" s="16"/>
      <c r="CY30" s="17"/>
      <c r="CZ30" s="17"/>
      <c r="DA30" s="16"/>
      <c r="DB30" s="17"/>
      <c r="DC30" s="17"/>
      <c r="DD30" s="10"/>
      <c r="DE30" s="10"/>
      <c r="DF30" s="16"/>
      <c r="DG30" s="17"/>
      <c r="DH30" s="17"/>
      <c r="DI30" s="16"/>
      <c r="DJ30" s="17"/>
      <c r="DK30" s="17"/>
      <c r="DL30" s="16"/>
      <c r="DM30" s="17"/>
      <c r="DN30" s="17"/>
      <c r="DO30" s="16"/>
      <c r="DP30" s="17"/>
      <c r="DQ30" s="17"/>
      <c r="DR30" s="16"/>
      <c r="DS30" s="17"/>
      <c r="DT30" s="17"/>
      <c r="DU30" s="16"/>
      <c r="DV30" s="17"/>
      <c r="DW30" s="17"/>
      <c r="DX30" s="16"/>
      <c r="DY30" s="17"/>
      <c r="DZ30" s="17"/>
      <c r="EA30" s="16"/>
      <c r="EB30" s="17"/>
      <c r="EC30" s="17"/>
      <c r="ED30" s="16"/>
      <c r="EE30" s="17"/>
      <c r="EF30" s="17"/>
      <c r="EG30" s="16"/>
      <c r="EH30" s="17"/>
      <c r="EI30" s="17"/>
      <c r="EJ30" s="16"/>
      <c r="EK30" s="17"/>
      <c r="EL30" s="17"/>
      <c r="EM30" s="16"/>
      <c r="EN30" s="17"/>
      <c r="EO30" s="17"/>
      <c r="EP30" s="17"/>
      <c r="EQ30" s="17"/>
      <c r="ER30" s="75"/>
      <c r="ES30" s="17"/>
      <c r="ET30" s="17"/>
      <c r="EU30" s="75"/>
      <c r="EV30" s="17"/>
      <c r="EW30" s="17"/>
      <c r="EX30" s="75"/>
      <c r="EY30" s="17"/>
      <c r="EZ30" s="17"/>
      <c r="FA30" s="75"/>
      <c r="FB30" s="17"/>
      <c r="FC30" s="17"/>
      <c r="FD30" s="75"/>
      <c r="FE30" s="17"/>
      <c r="FF30" s="17"/>
      <c r="FG30" s="75"/>
      <c r="FH30" s="17"/>
      <c r="FI30" s="17"/>
      <c r="FJ30" s="75"/>
      <c r="FK30" s="17"/>
      <c r="FL30" s="17"/>
      <c r="FM30" s="75"/>
      <c r="FN30" s="17"/>
      <c r="FO30" s="17"/>
      <c r="FP30" s="75"/>
      <c r="FQ30" s="17"/>
      <c r="FR30" s="17"/>
    </row>
    <row r="31" spans="1:174" s="1" customFormat="1" ht="12.75">
      <c r="A31" s="12"/>
      <c r="B31" s="16" t="s">
        <v>26</v>
      </c>
      <c r="C31" s="17">
        <v>1867.32</v>
      </c>
      <c r="D31" s="16" t="s">
        <v>26</v>
      </c>
      <c r="E31" s="17">
        <v>1867.32</v>
      </c>
      <c r="F31" s="16" t="s">
        <v>27</v>
      </c>
      <c r="G31" s="17">
        <v>1899.24</v>
      </c>
      <c r="H31" s="16" t="s">
        <v>28</v>
      </c>
      <c r="I31" s="17">
        <v>1835.4</v>
      </c>
      <c r="J31" s="16" t="s">
        <v>29</v>
      </c>
      <c r="K31" s="17">
        <v>1819.44</v>
      </c>
      <c r="L31" s="17" t="s">
        <v>26</v>
      </c>
      <c r="M31" s="17">
        <v>1867.32</v>
      </c>
      <c r="N31" s="17" t="s">
        <v>34</v>
      </c>
      <c r="O31" s="17">
        <v>1803.48</v>
      </c>
      <c r="P31" s="17" t="s">
        <v>34</v>
      </c>
      <c r="Q31" s="17">
        <v>1803.48</v>
      </c>
      <c r="R31" s="16" t="s">
        <v>30</v>
      </c>
      <c r="S31" s="18">
        <f t="shared" si="0"/>
        <v>14763</v>
      </c>
      <c r="T31" s="24"/>
      <c r="U31" s="17"/>
      <c r="V31" s="17"/>
      <c r="W31" s="24"/>
      <c r="X31" s="17"/>
      <c r="Y31" s="22"/>
      <c r="Z31" s="24"/>
      <c r="AA31" s="17"/>
      <c r="AB31" s="22"/>
      <c r="AC31" s="16"/>
      <c r="AD31" s="16"/>
      <c r="AE31" s="16"/>
      <c r="AF31" s="16"/>
      <c r="AG31" s="24"/>
      <c r="AH31" s="17"/>
      <c r="AI31" s="17"/>
      <c r="AJ31" s="24"/>
      <c r="AK31" s="17"/>
      <c r="AL31" s="17"/>
      <c r="AM31" s="24"/>
      <c r="AN31" s="17"/>
      <c r="AO31" s="17"/>
      <c r="AP31" s="24"/>
      <c r="AQ31" s="17"/>
      <c r="AR31" s="17"/>
      <c r="AS31" s="24"/>
      <c r="AT31" s="17"/>
      <c r="AU31" s="17"/>
      <c r="AV31" s="24"/>
      <c r="AW31" s="17"/>
      <c r="AX31" s="17"/>
      <c r="AY31" s="24"/>
      <c r="AZ31" s="17"/>
      <c r="BA31" s="17"/>
      <c r="BB31" s="24"/>
      <c r="BC31" s="17"/>
      <c r="BD31" s="17"/>
      <c r="BE31" s="24"/>
      <c r="BF31" s="17"/>
      <c r="BG31" s="17"/>
      <c r="BH31" s="24"/>
      <c r="BI31" s="17"/>
      <c r="BJ31" s="17"/>
      <c r="BK31" s="24"/>
      <c r="BL31" s="17"/>
      <c r="BM31" s="17"/>
      <c r="BN31" s="24"/>
      <c r="BO31" s="17"/>
      <c r="BP31" s="17"/>
      <c r="BQ31" s="17"/>
      <c r="BR31" s="17"/>
      <c r="BS31" s="24"/>
      <c r="BT31" s="17"/>
      <c r="BU31" s="17"/>
      <c r="BV31" s="24"/>
      <c r="BW31" s="17"/>
      <c r="BX31" s="17"/>
      <c r="BY31" s="24"/>
      <c r="BZ31" s="17"/>
      <c r="CA31" s="17"/>
      <c r="CB31" s="24"/>
      <c r="CC31" s="17"/>
      <c r="CD31" s="17"/>
      <c r="CE31" s="24"/>
      <c r="CF31" s="17"/>
      <c r="CG31" s="17"/>
      <c r="CH31" s="24"/>
      <c r="CI31" s="17"/>
      <c r="CJ31" s="17"/>
      <c r="CK31" s="24"/>
      <c r="CL31" s="17"/>
      <c r="CM31" s="17"/>
      <c r="CN31" s="24"/>
      <c r="CO31" s="17"/>
      <c r="CP31" s="17"/>
      <c r="CQ31" s="10"/>
      <c r="CR31" s="24"/>
      <c r="CS31" s="17"/>
      <c r="CT31" s="17"/>
      <c r="CU31" s="24"/>
      <c r="CV31" s="17"/>
      <c r="CW31" s="17"/>
      <c r="CX31" s="24"/>
      <c r="CY31" s="17"/>
      <c r="CZ31" s="17"/>
      <c r="DA31" s="24"/>
      <c r="DB31" s="17"/>
      <c r="DC31" s="17"/>
      <c r="DD31" s="10"/>
      <c r="DE31" s="10"/>
      <c r="DF31" s="24"/>
      <c r="DG31" s="17"/>
      <c r="DH31" s="17"/>
      <c r="DI31" s="24"/>
      <c r="DJ31" s="17"/>
      <c r="DK31" s="17"/>
      <c r="DL31" s="24"/>
      <c r="DM31" s="17"/>
      <c r="DN31" s="17"/>
      <c r="DO31" s="24"/>
      <c r="DP31" s="17"/>
      <c r="DQ31" s="17"/>
      <c r="DR31" s="24"/>
      <c r="DS31" s="17"/>
      <c r="DT31" s="17"/>
      <c r="DU31" s="24"/>
      <c r="DV31" s="17"/>
      <c r="DW31" s="17"/>
      <c r="DX31" s="24"/>
      <c r="DY31" s="17"/>
      <c r="DZ31" s="17"/>
      <c r="EA31" s="24"/>
      <c r="EB31" s="17"/>
      <c r="EC31" s="17"/>
      <c r="ED31" s="24"/>
      <c r="EE31" s="17"/>
      <c r="EF31" s="17"/>
      <c r="EG31" s="24"/>
      <c r="EH31" s="17"/>
      <c r="EI31" s="17"/>
      <c r="EJ31" s="24"/>
      <c r="EK31" s="17"/>
      <c r="EL31" s="17"/>
      <c r="EM31" s="24"/>
      <c r="EN31" s="17"/>
      <c r="EO31" s="17"/>
      <c r="EP31" s="17"/>
      <c r="EQ31" s="17"/>
      <c r="ER31" s="75"/>
      <c r="ES31" s="17"/>
      <c r="ET31" s="17"/>
      <c r="EU31" s="75"/>
      <c r="EV31" s="17"/>
      <c r="EW31" s="17"/>
      <c r="EX31" s="75"/>
      <c r="EY31" s="17"/>
      <c r="EZ31" s="17"/>
      <c r="FA31" s="75"/>
      <c r="FB31" s="17"/>
      <c r="FC31" s="17"/>
      <c r="FD31" s="75"/>
      <c r="FE31" s="17"/>
      <c r="FF31" s="17"/>
      <c r="FG31" s="75"/>
      <c r="FH31" s="17"/>
      <c r="FI31" s="17"/>
      <c r="FJ31" s="75"/>
      <c r="FK31" s="17"/>
      <c r="FL31" s="17"/>
      <c r="FM31" s="75"/>
      <c r="FN31" s="17"/>
      <c r="FO31" s="17"/>
      <c r="FP31" s="75"/>
      <c r="FQ31" s="17"/>
      <c r="FR31" s="17"/>
    </row>
    <row r="32" spans="1:174" ht="35.25" customHeight="1">
      <c r="A32" s="14"/>
      <c r="B32" s="123" t="s">
        <v>7</v>
      </c>
      <c r="C32" s="123"/>
      <c r="D32" s="123" t="s">
        <v>7</v>
      </c>
      <c r="E32" s="123"/>
      <c r="F32" s="123" t="s">
        <v>7</v>
      </c>
      <c r="G32" s="123"/>
      <c r="H32" s="123" t="s">
        <v>7</v>
      </c>
      <c r="I32" s="123"/>
      <c r="J32" s="123" t="s">
        <v>7</v>
      </c>
      <c r="K32" s="123"/>
      <c r="L32" s="123" t="s">
        <v>7</v>
      </c>
      <c r="M32" s="123"/>
      <c r="N32" s="123" t="s">
        <v>7</v>
      </c>
      <c r="O32" s="123"/>
      <c r="P32" s="123" t="s">
        <v>7</v>
      </c>
      <c r="Q32" s="123"/>
      <c r="R32" s="123" t="s">
        <v>7</v>
      </c>
      <c r="S32" s="123"/>
      <c r="T32" s="17"/>
      <c r="U32" s="17"/>
      <c r="V32" s="17"/>
      <c r="W32" s="17"/>
      <c r="X32" s="17"/>
      <c r="Y32" s="22"/>
      <c r="Z32" s="17"/>
      <c r="AA32" s="17"/>
      <c r="AB32" s="22"/>
      <c r="AC32" s="16"/>
      <c r="AD32" s="16"/>
      <c r="AE32" s="16"/>
      <c r="AF32" s="16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24"/>
      <c r="ES32" s="17"/>
      <c r="ET32" s="17"/>
      <c r="EU32" s="24"/>
      <c r="EV32" s="17"/>
      <c r="EW32" s="17"/>
      <c r="EX32" s="24"/>
      <c r="EY32" s="17"/>
      <c r="EZ32" s="17"/>
      <c r="FA32" s="24"/>
      <c r="FB32" s="17"/>
      <c r="FC32" s="17"/>
      <c r="FD32" s="24"/>
      <c r="FE32" s="17"/>
      <c r="FF32" s="17"/>
      <c r="FG32" s="24"/>
      <c r="FH32" s="17"/>
      <c r="FI32" s="17"/>
      <c r="FJ32" s="24"/>
      <c r="FK32" s="17"/>
      <c r="FL32" s="17"/>
      <c r="FM32" s="24"/>
      <c r="FN32" s="17"/>
      <c r="FO32" s="17"/>
      <c r="FP32" s="24"/>
      <c r="FQ32" s="17"/>
      <c r="FR32" s="17"/>
    </row>
    <row r="33" spans="1:174" ht="12.75">
      <c r="A33" s="16"/>
      <c r="B33" s="16" t="s">
        <v>18</v>
      </c>
      <c r="C33" s="17">
        <v>380.9</v>
      </c>
      <c r="D33" s="16" t="s">
        <v>19</v>
      </c>
      <c r="E33" s="17">
        <v>190.45</v>
      </c>
      <c r="F33" s="16" t="s">
        <v>20</v>
      </c>
      <c r="G33" s="17">
        <v>571.36</v>
      </c>
      <c r="H33" s="16" t="s">
        <v>23</v>
      </c>
      <c r="I33" s="17">
        <v>952.26</v>
      </c>
      <c r="J33" s="16"/>
      <c r="K33" s="17"/>
      <c r="L33" s="17"/>
      <c r="M33" s="17"/>
      <c r="N33" s="17"/>
      <c r="O33" s="17"/>
      <c r="P33" s="17"/>
      <c r="Q33" s="17"/>
      <c r="R33" s="12"/>
      <c r="S33" s="18">
        <f t="shared" si="0"/>
        <v>2094.9700000000003</v>
      </c>
      <c r="T33" s="17"/>
      <c r="U33" s="17"/>
      <c r="V33" s="17"/>
      <c r="W33" s="17"/>
      <c r="X33" s="17"/>
      <c r="Y33" s="22"/>
      <c r="Z33" s="17"/>
      <c r="AA33" s="17"/>
      <c r="AB33" s="22"/>
      <c r="AC33" s="16"/>
      <c r="AD33" s="16"/>
      <c r="AE33" s="16"/>
      <c r="AF33" s="16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</row>
    <row r="34" spans="1:174" ht="15" customHeight="1">
      <c r="A34" s="16"/>
      <c r="B34" s="16"/>
      <c r="C34" s="17"/>
      <c r="D34" s="16"/>
      <c r="E34" s="17"/>
      <c r="F34" s="16" t="s">
        <v>21</v>
      </c>
      <c r="G34" s="17">
        <v>740.78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2"/>
      <c r="S34" s="18">
        <f t="shared" si="0"/>
        <v>740.78</v>
      </c>
      <c r="T34" s="17"/>
      <c r="U34" s="17"/>
      <c r="V34" s="17"/>
      <c r="W34" s="17"/>
      <c r="X34" s="17"/>
      <c r="Y34" s="22"/>
      <c r="Z34" s="17"/>
      <c r="AA34" s="17"/>
      <c r="AB34" s="22"/>
      <c r="AC34" s="16"/>
      <c r="AD34" s="16"/>
      <c r="AE34" s="16"/>
      <c r="AF34" s="16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</row>
    <row r="35" spans="1:174" ht="12.75">
      <c r="A35" s="16"/>
      <c r="B35" s="16"/>
      <c r="C35" s="17"/>
      <c r="D35" s="16"/>
      <c r="E35" s="17"/>
      <c r="F35" s="16" t="s">
        <v>22</v>
      </c>
      <c r="G35" s="17">
        <v>115.05</v>
      </c>
      <c r="H35" s="16"/>
      <c r="I35" s="17"/>
      <c r="J35" s="16"/>
      <c r="K35" s="16"/>
      <c r="L35" s="16"/>
      <c r="M35" s="16"/>
      <c r="N35" s="16"/>
      <c r="O35" s="16"/>
      <c r="P35" s="16"/>
      <c r="Q35" s="16"/>
      <c r="R35" s="12"/>
      <c r="S35" s="18">
        <f t="shared" si="0"/>
        <v>115.05</v>
      </c>
      <c r="T35" s="123"/>
      <c r="U35" s="123"/>
      <c r="V35" s="8"/>
      <c r="W35" s="123"/>
      <c r="X35" s="123"/>
      <c r="Y35" s="8"/>
      <c r="Z35" s="123"/>
      <c r="AA35" s="123"/>
      <c r="AB35" s="8"/>
      <c r="AC35" s="16"/>
      <c r="AD35" s="16"/>
      <c r="AE35" s="16"/>
      <c r="AF35" s="16"/>
      <c r="AG35" s="123"/>
      <c r="AH35" s="123"/>
      <c r="AI35" s="8"/>
      <c r="AJ35" s="123"/>
      <c r="AK35" s="123"/>
      <c r="AL35" s="8"/>
      <c r="AM35" s="123"/>
      <c r="AN35" s="123"/>
      <c r="AO35" s="8"/>
      <c r="AP35" s="123"/>
      <c r="AQ35" s="123"/>
      <c r="AR35" s="8"/>
      <c r="AS35" s="123"/>
      <c r="AT35" s="123"/>
      <c r="AU35" s="8"/>
      <c r="AV35" s="123"/>
      <c r="AW35" s="123"/>
      <c r="AX35" s="8"/>
      <c r="AY35" s="123"/>
      <c r="AZ35" s="123"/>
      <c r="BA35" s="8"/>
      <c r="BB35" s="123"/>
      <c r="BC35" s="123"/>
      <c r="BD35" s="8"/>
      <c r="BE35" s="123"/>
      <c r="BF35" s="123"/>
      <c r="BG35" s="8"/>
      <c r="BH35" s="123"/>
      <c r="BI35" s="123"/>
      <c r="BJ35" s="8"/>
      <c r="BK35" s="123"/>
      <c r="BL35" s="123"/>
      <c r="BM35" s="8"/>
      <c r="BN35" s="123"/>
      <c r="BO35" s="123"/>
      <c r="BP35" s="8"/>
      <c r="BQ35" s="8"/>
      <c r="BR35" s="8"/>
      <c r="BS35" s="123"/>
      <c r="BT35" s="123"/>
      <c r="BU35" s="8"/>
      <c r="BV35" s="123"/>
      <c r="BW35" s="123"/>
      <c r="BX35" s="8"/>
      <c r="BY35" s="123"/>
      <c r="BZ35" s="123"/>
      <c r="CA35" s="8"/>
      <c r="CB35" s="123"/>
      <c r="CC35" s="123"/>
      <c r="CD35" s="8"/>
      <c r="CE35" s="123"/>
      <c r="CF35" s="123"/>
      <c r="CG35" s="8"/>
      <c r="CH35" s="123"/>
      <c r="CI35" s="123"/>
      <c r="CJ35" s="8"/>
      <c r="CK35" s="123"/>
      <c r="CL35" s="123"/>
      <c r="CM35" s="8"/>
      <c r="CN35" s="123"/>
      <c r="CO35" s="123"/>
      <c r="CP35" s="8"/>
      <c r="CR35" s="123"/>
      <c r="CS35" s="123"/>
      <c r="CT35" s="8"/>
      <c r="CU35" s="123"/>
      <c r="CV35" s="123"/>
      <c r="CW35" s="8"/>
      <c r="CX35" s="123"/>
      <c r="CY35" s="123"/>
      <c r="CZ35" s="8"/>
      <c r="DA35" s="123"/>
      <c r="DB35" s="123"/>
      <c r="DC35" s="8"/>
      <c r="DF35" s="123"/>
      <c r="DG35" s="123"/>
      <c r="DH35" s="8"/>
      <c r="DI35" s="123"/>
      <c r="DJ35" s="123"/>
      <c r="DK35" s="8"/>
      <c r="DL35" s="123"/>
      <c r="DM35" s="123"/>
      <c r="DN35" s="8"/>
      <c r="DO35" s="123"/>
      <c r="DP35" s="123"/>
      <c r="DQ35" s="8"/>
      <c r="DR35" s="123"/>
      <c r="DS35" s="123"/>
      <c r="DT35" s="8"/>
      <c r="DU35" s="123"/>
      <c r="DV35" s="123"/>
      <c r="DW35" s="8"/>
      <c r="DX35" s="123"/>
      <c r="DY35" s="123"/>
      <c r="DZ35" s="8"/>
      <c r="EA35" s="123"/>
      <c r="EB35" s="123"/>
      <c r="EC35" s="8"/>
      <c r="ED35" s="123"/>
      <c r="EE35" s="123"/>
      <c r="EF35" s="8"/>
      <c r="EG35" s="123"/>
      <c r="EH35" s="123"/>
      <c r="EI35" s="8"/>
      <c r="EJ35" s="123"/>
      <c r="EK35" s="123"/>
      <c r="EL35" s="8"/>
      <c r="EM35" s="123"/>
      <c r="EN35" s="123"/>
      <c r="EO35" s="8"/>
      <c r="EP35" s="8"/>
      <c r="EQ35" s="8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</row>
    <row r="36" spans="1:174" ht="15" customHeight="1">
      <c r="A36" s="16"/>
      <c r="B36" s="16"/>
      <c r="C36" s="17"/>
      <c r="D36" s="16"/>
      <c r="E36" s="17"/>
      <c r="F36" s="16"/>
      <c r="G36" s="17"/>
      <c r="H36" s="16" t="s">
        <v>24</v>
      </c>
      <c r="I36" s="17">
        <v>228.18</v>
      </c>
      <c r="J36" s="16"/>
      <c r="K36" s="16"/>
      <c r="L36" s="16"/>
      <c r="M36" s="16"/>
      <c r="N36" s="16"/>
      <c r="O36" s="16"/>
      <c r="P36" s="16"/>
      <c r="Q36" s="16"/>
      <c r="R36" s="12"/>
      <c r="S36" s="18">
        <f t="shared" si="0"/>
        <v>228.18</v>
      </c>
      <c r="T36" s="27"/>
      <c r="U36" s="27"/>
      <c r="V36" s="27"/>
      <c r="W36" s="27"/>
      <c r="X36" s="27"/>
      <c r="Y36" s="28"/>
      <c r="Z36" s="27"/>
      <c r="AA36" s="27"/>
      <c r="AB36" s="28"/>
      <c r="AC36" s="16"/>
      <c r="AD36" s="16"/>
      <c r="AE36" s="16"/>
      <c r="AF36" s="16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123"/>
      <c r="ES36" s="123"/>
      <c r="ET36" s="8"/>
      <c r="EU36" s="123"/>
      <c r="EV36" s="123"/>
      <c r="EW36" s="8"/>
      <c r="EX36" s="123"/>
      <c r="EY36" s="123"/>
      <c r="EZ36" s="8"/>
      <c r="FA36" s="123"/>
      <c r="FB36" s="123"/>
      <c r="FC36" s="8"/>
      <c r="FD36" s="123"/>
      <c r="FE36" s="123"/>
      <c r="FF36" s="8"/>
      <c r="FG36" s="123"/>
      <c r="FH36" s="123"/>
      <c r="FI36" s="8"/>
      <c r="FJ36" s="123"/>
      <c r="FK36" s="123"/>
      <c r="FL36" s="8"/>
      <c r="FM36" s="123"/>
      <c r="FN36" s="123"/>
      <c r="FO36" s="8"/>
      <c r="FP36" s="123"/>
      <c r="FQ36" s="123"/>
      <c r="FR36" s="8"/>
    </row>
    <row r="37" spans="1:174" ht="21.75" customHeight="1">
      <c r="A37" s="16"/>
      <c r="B37" s="16"/>
      <c r="C37" s="17"/>
      <c r="D37" s="16"/>
      <c r="E37" s="17"/>
      <c r="F37" s="16"/>
      <c r="G37" s="17"/>
      <c r="H37" s="16"/>
      <c r="I37" s="17"/>
      <c r="J37" s="16" t="s">
        <v>25</v>
      </c>
      <c r="K37" s="16">
        <v>1819.37</v>
      </c>
      <c r="L37" s="16"/>
      <c r="M37" s="16"/>
      <c r="N37" s="16"/>
      <c r="O37" s="16"/>
      <c r="P37" s="16"/>
      <c r="Q37" s="16"/>
      <c r="R37" s="12"/>
      <c r="S37" s="18">
        <f t="shared" si="0"/>
        <v>1819.37</v>
      </c>
      <c r="T37" s="27"/>
      <c r="U37" s="27"/>
      <c r="V37" s="27"/>
      <c r="W37" s="27"/>
      <c r="X37" s="27"/>
      <c r="Y37" s="28"/>
      <c r="Z37" s="27"/>
      <c r="AA37" s="27"/>
      <c r="AB37" s="28"/>
      <c r="AC37" s="16"/>
      <c r="AD37" s="16"/>
      <c r="AE37" s="16"/>
      <c r="AF37" s="16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</row>
    <row r="38" spans="1:174" ht="20.25" customHeight="1">
      <c r="A38" s="16"/>
      <c r="B38" s="16"/>
      <c r="C38" s="17"/>
      <c r="D38" s="16"/>
      <c r="E38" s="17"/>
      <c r="F38" s="16"/>
      <c r="G38" s="17"/>
      <c r="H38" s="16"/>
      <c r="I38" s="17"/>
      <c r="J38" s="16"/>
      <c r="K38" s="16"/>
      <c r="L38" s="16"/>
      <c r="M38" s="16"/>
      <c r="N38" s="16" t="s">
        <v>33</v>
      </c>
      <c r="O38" s="16">
        <v>454.84</v>
      </c>
      <c r="P38" s="16"/>
      <c r="Q38" s="16"/>
      <c r="R38" s="12"/>
      <c r="S38" s="18">
        <f t="shared" si="0"/>
        <v>454.84</v>
      </c>
      <c r="T38" s="27"/>
      <c r="U38" s="27"/>
      <c r="V38" s="27"/>
      <c r="W38" s="27"/>
      <c r="X38" s="27"/>
      <c r="Y38" s="28"/>
      <c r="Z38" s="27"/>
      <c r="AA38" s="27"/>
      <c r="AB38" s="28"/>
      <c r="AC38" s="16"/>
      <c r="AD38" s="16"/>
      <c r="AE38" s="16"/>
      <c r="AF38" s="16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</row>
    <row r="39" spans="1:174" ht="56.25" customHeight="1">
      <c r="A39" s="16"/>
      <c r="B39" s="16"/>
      <c r="C39" s="17"/>
      <c r="D39" s="16"/>
      <c r="E39" s="17"/>
      <c r="F39" s="16"/>
      <c r="G39" s="17"/>
      <c r="H39" s="16"/>
      <c r="I39" s="17"/>
      <c r="J39" s="16"/>
      <c r="K39" s="16"/>
      <c r="L39" s="16"/>
      <c r="M39" s="16"/>
      <c r="N39" s="16"/>
      <c r="O39" s="16"/>
      <c r="P39" s="16" t="s">
        <v>36</v>
      </c>
      <c r="Q39" s="16">
        <v>2426.42</v>
      </c>
      <c r="R39" s="12"/>
      <c r="S39" s="18">
        <f t="shared" si="0"/>
        <v>2426.42</v>
      </c>
      <c r="T39" s="27"/>
      <c r="U39" s="27"/>
      <c r="V39" s="27"/>
      <c r="W39" s="27"/>
      <c r="X39" s="27"/>
      <c r="Y39" s="28"/>
      <c r="Z39" s="27"/>
      <c r="AA39" s="27"/>
      <c r="AB39" s="28"/>
      <c r="AC39" s="16"/>
      <c r="AD39" s="16"/>
      <c r="AE39" s="16"/>
      <c r="AF39" s="29" t="s">
        <v>293</v>
      </c>
      <c r="AG39" s="27"/>
      <c r="AH39" s="27"/>
      <c r="AI39" s="27"/>
      <c r="AJ39" s="27"/>
      <c r="AK39" s="27"/>
      <c r="AL39" s="27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1" t="s">
        <v>294</v>
      </c>
      <c r="BR39" s="31" t="s">
        <v>295</v>
      </c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</row>
    <row r="40" spans="1:174" ht="12.75">
      <c r="A40" s="12" t="s">
        <v>8</v>
      </c>
      <c r="B40" s="12"/>
      <c r="C40" s="32">
        <f>SUM(C8:C9)+C15+SUM(C27:C31)+SUM(C33:C39)</f>
        <v>14827.959999999997</v>
      </c>
      <c r="D40" s="12"/>
      <c r="E40" s="32">
        <f>SUM(E8:E9)+E15+SUM(E27:E31)+SUM(E33:E39)</f>
        <v>14637.509999999998</v>
      </c>
      <c r="F40" s="33"/>
      <c r="G40" s="32">
        <f>SUM(G8:G9)+G15+SUM(G27:G31)+SUM(G33:G39)</f>
        <v>15906.17</v>
      </c>
      <c r="H40" s="33"/>
      <c r="I40" s="32">
        <f>SUM(I8:I9)+I15+SUM(I27:I31)+SUM(I33:I39)</f>
        <v>15595.58</v>
      </c>
      <c r="J40" s="33"/>
      <c r="K40" s="32">
        <f>SUM(K8:K9)+K15+SUM(K27:K31)+SUM(K33:K39)</f>
        <v>16218.55</v>
      </c>
      <c r="L40" s="32"/>
      <c r="M40" s="32">
        <f>SUM(M8:M9)+M15+SUM(M27:M31)+SUM(M33:M39)</f>
        <v>14447.059999999998</v>
      </c>
      <c r="N40" s="32"/>
      <c r="O40" s="32">
        <f>SUM(O8:O9)+O15+SUM(O27:O31)+SUM(O33:O39)</f>
        <v>14838.059999999998</v>
      </c>
      <c r="P40" s="32"/>
      <c r="Q40" s="32">
        <f>SUM(Q8:Q9)+Q15+SUM(Q27:Q31)+SUM(Q33:Q39)</f>
        <v>16809.64</v>
      </c>
      <c r="R40" s="33"/>
      <c r="S40" s="18">
        <f t="shared" si="0"/>
        <v>123280.52999999998</v>
      </c>
      <c r="T40" s="27"/>
      <c r="U40" s="27"/>
      <c r="V40" s="27">
        <f>SUM(V8:V39)</f>
        <v>12791.140000000001</v>
      </c>
      <c r="W40" s="30">
        <f aca="true" t="shared" si="1" ref="W40:AL40">SUM(W8:W39)</f>
        <v>0</v>
      </c>
      <c r="X40" s="30">
        <f t="shared" si="1"/>
        <v>0</v>
      </c>
      <c r="Y40" s="30">
        <f t="shared" si="1"/>
        <v>26539.64</v>
      </c>
      <c r="Z40" s="30">
        <f t="shared" si="1"/>
        <v>0</v>
      </c>
      <c r="AA40" s="30">
        <f t="shared" si="1"/>
        <v>0</v>
      </c>
      <c r="AB40" s="30">
        <f t="shared" si="1"/>
        <v>59085.18000000001</v>
      </c>
      <c r="AC40" s="30">
        <f t="shared" si="1"/>
        <v>0</v>
      </c>
      <c r="AD40" s="30">
        <f t="shared" si="1"/>
        <v>0</v>
      </c>
      <c r="AE40" s="30">
        <f t="shared" si="1"/>
        <v>51095.0345</v>
      </c>
      <c r="AF40" s="34">
        <f>S40+V40+Y40+AB40+AE40</f>
        <v>272791.5245</v>
      </c>
      <c r="AG40" s="30">
        <f t="shared" si="1"/>
        <v>0</v>
      </c>
      <c r="AH40" s="30">
        <f t="shared" si="1"/>
        <v>0</v>
      </c>
      <c r="AI40" s="30">
        <f t="shared" si="1"/>
        <v>21730.699999999997</v>
      </c>
      <c r="AJ40" s="30">
        <f t="shared" si="1"/>
        <v>0</v>
      </c>
      <c r="AK40" s="30">
        <f t="shared" si="1"/>
        <v>0</v>
      </c>
      <c r="AL40" s="30">
        <f t="shared" si="1"/>
        <v>31271.809999999998</v>
      </c>
      <c r="AM40" s="30"/>
      <c r="AN40" s="27"/>
      <c r="AO40" s="27">
        <f>SUM(AO8:AO39)</f>
        <v>29434.229999999992</v>
      </c>
      <c r="AP40" s="27">
        <f aca="true" t="shared" si="2" ref="AP40:AU40">SUM(AP8:AP39)</f>
        <v>0</v>
      </c>
      <c r="AQ40" s="27">
        <f t="shared" si="2"/>
        <v>0</v>
      </c>
      <c r="AR40" s="27">
        <f t="shared" si="2"/>
        <v>19011.719999999998</v>
      </c>
      <c r="AS40" s="27">
        <f t="shared" si="2"/>
        <v>0</v>
      </c>
      <c r="AT40" s="27">
        <f t="shared" si="2"/>
        <v>0</v>
      </c>
      <c r="AU40" s="27">
        <f t="shared" si="2"/>
        <v>18452.760000000002</v>
      </c>
      <c r="AV40" s="27"/>
      <c r="AW40" s="27"/>
      <c r="AX40" s="27">
        <f>SUM(AX8:AX39)</f>
        <v>14633.189999999997</v>
      </c>
      <c r="AY40" s="27">
        <f aca="true" t="shared" si="3" ref="AY40:BD40">SUM(AY8:AY39)</f>
        <v>0</v>
      </c>
      <c r="AZ40" s="27">
        <f t="shared" si="3"/>
        <v>0</v>
      </c>
      <c r="BA40" s="27">
        <f t="shared" si="3"/>
        <v>27241.68</v>
      </c>
      <c r="BB40" s="27">
        <f t="shared" si="3"/>
        <v>0</v>
      </c>
      <c r="BC40" s="27">
        <f t="shared" si="3"/>
        <v>0</v>
      </c>
      <c r="BD40" s="27">
        <f t="shared" si="3"/>
        <v>15137.279999999999</v>
      </c>
      <c r="BE40" s="27">
        <f aca="true" t="shared" si="4" ref="BE40:BM40">SUM(BE8:BE39)</f>
        <v>0</v>
      </c>
      <c r="BF40" s="27">
        <f t="shared" si="4"/>
        <v>0</v>
      </c>
      <c r="BG40" s="27">
        <f t="shared" si="4"/>
        <v>14485.919999999998</v>
      </c>
      <c r="BH40" s="27">
        <f t="shared" si="4"/>
        <v>0</v>
      </c>
      <c r="BI40" s="27">
        <f t="shared" si="4"/>
        <v>0</v>
      </c>
      <c r="BJ40" s="27">
        <f t="shared" si="4"/>
        <v>17890.16</v>
      </c>
      <c r="BK40" s="27">
        <f t="shared" si="4"/>
        <v>0</v>
      </c>
      <c r="BL40" s="27">
        <f t="shared" si="4"/>
        <v>0</v>
      </c>
      <c r="BM40" s="27">
        <f t="shared" si="4"/>
        <v>13490.289999999999</v>
      </c>
      <c r="BN40" s="27">
        <f>SUM(BN8:BN39)</f>
        <v>0</v>
      </c>
      <c r="BO40" s="27">
        <f>SUM(BO8:BO39)</f>
        <v>0</v>
      </c>
      <c r="BP40" s="27">
        <f>SUM(BP8:BP39)</f>
        <v>26711.57</v>
      </c>
      <c r="BQ40" s="34">
        <f>AI39:AI40+AL40+AO40+AR40+AU40+AX40+BA40+BD40+BG40+BJ40+BM40+BP40</f>
        <v>249491.31</v>
      </c>
      <c r="BR40" s="34">
        <f>BQ40+AF40</f>
        <v>522282.8345</v>
      </c>
      <c r="BS40" s="27"/>
      <c r="BT40" s="27"/>
      <c r="BU40" s="27">
        <f>SUM(BU8:BU39)</f>
        <v>25385.08</v>
      </c>
      <c r="BV40" s="27"/>
      <c r="BW40" s="27"/>
      <c r="BX40" s="27">
        <f>SUM(BX8:BX39)</f>
        <v>24051.989999999998</v>
      </c>
      <c r="BY40" s="27"/>
      <c r="BZ40" s="27"/>
      <c r="CA40" s="27">
        <f>SUM(CA8:CA39)</f>
        <v>19054.000000000004</v>
      </c>
      <c r="CB40" s="27"/>
      <c r="CC40" s="27"/>
      <c r="CD40" s="27">
        <f>SUM(CD8:CD39)</f>
        <v>16540.81</v>
      </c>
      <c r="CE40" s="27"/>
      <c r="CF40" s="27"/>
      <c r="CG40" s="27">
        <f>SUM(CG8:CG39)</f>
        <v>16418.510000000002</v>
      </c>
      <c r="CH40" s="27"/>
      <c r="CI40" s="27"/>
      <c r="CJ40" s="27">
        <f>SUM(CJ8:CJ39)</f>
        <v>20178.77</v>
      </c>
      <c r="CK40" s="27"/>
      <c r="CL40" s="27"/>
      <c r="CM40" s="27">
        <f>SUM(CM8:CM39)</f>
        <v>162233.05999999997</v>
      </c>
      <c r="CN40" s="27"/>
      <c r="CO40" s="27"/>
      <c r="CP40" s="27">
        <f>SUM(CP8:CP39)</f>
        <v>16007.61</v>
      </c>
      <c r="CR40" s="27"/>
      <c r="CS40" s="27"/>
      <c r="CT40" s="27">
        <f>SUM(CT8:CT39)</f>
        <v>16104.58</v>
      </c>
      <c r="CU40" s="27"/>
      <c r="CV40" s="27"/>
      <c r="CW40" s="27">
        <f>SUM(CW8:CW39)</f>
        <v>16249.43</v>
      </c>
      <c r="CX40" s="27"/>
      <c r="CY40" s="27"/>
      <c r="CZ40" s="27">
        <f>SUM(CZ8:CZ39)</f>
        <v>17695.84</v>
      </c>
      <c r="DA40" s="27"/>
      <c r="DB40" s="27"/>
      <c r="DC40" s="27">
        <f>SUM(DC8:DC39)</f>
        <v>16591.710000000003</v>
      </c>
      <c r="DF40" s="27"/>
      <c r="DG40" s="27"/>
      <c r="DH40" s="27">
        <f>SUM(DH8:DH39)</f>
        <v>17892.66</v>
      </c>
      <c r="DI40" s="27"/>
      <c r="DJ40" s="27"/>
      <c r="DK40" s="27">
        <f>SUM(DK8:DK39)</f>
        <v>28380.670000000002</v>
      </c>
      <c r="DL40" s="27"/>
      <c r="DM40" s="27"/>
      <c r="DN40" s="27">
        <f>SUM(DN8:DN39)</f>
        <v>73470.79</v>
      </c>
      <c r="DO40" s="27"/>
      <c r="DP40" s="27"/>
      <c r="DQ40" s="27">
        <f>SUM(DQ8:DQ39)</f>
        <v>26440.11</v>
      </c>
      <c r="DR40" s="27"/>
      <c r="DS40" s="27"/>
      <c r="DT40" s="27">
        <f>SUM(DT8:DT39)</f>
        <v>19996.88</v>
      </c>
      <c r="DU40" s="27"/>
      <c r="DV40" s="27"/>
      <c r="DW40" s="27">
        <f>SUM(DW8:DW39)</f>
        <v>18424.52</v>
      </c>
      <c r="DX40" s="27"/>
      <c r="DY40" s="27"/>
      <c r="DZ40" s="27">
        <f>SUM(DZ8:DZ39)</f>
        <v>20540.5</v>
      </c>
      <c r="EA40" s="27"/>
      <c r="EB40" s="27"/>
      <c r="EC40" s="27">
        <f>SUM(EC8:EC39)</f>
        <v>70103.44999999998</v>
      </c>
      <c r="ED40" s="27"/>
      <c r="EE40" s="27"/>
      <c r="EF40" s="27">
        <f>SUM(EF8:EF39)</f>
        <v>17540.5</v>
      </c>
      <c r="EG40" s="27"/>
      <c r="EH40" s="27"/>
      <c r="EI40" s="27">
        <f>SUM(EI8:EI39)</f>
        <v>36965.450000000004</v>
      </c>
      <c r="EJ40" s="27"/>
      <c r="EK40" s="27"/>
      <c r="EL40" s="27">
        <f>SUM(EL8:EL39)</f>
        <v>22421.24</v>
      </c>
      <c r="EM40" s="27"/>
      <c r="EN40" s="27"/>
      <c r="EO40" s="27">
        <f>SUM(EO8:EO39)</f>
        <v>17978.64</v>
      </c>
      <c r="EP40" s="27">
        <f>SUM(EP8:EP39)</f>
        <v>0</v>
      </c>
      <c r="EQ40" s="27">
        <f>SUM(EQ8:EQ39)</f>
        <v>0</v>
      </c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</row>
    <row r="41" spans="1:174" s="2" customFormat="1" ht="28.5" customHeight="1">
      <c r="A41" s="35" t="s">
        <v>63</v>
      </c>
      <c r="B41" s="36" t="s">
        <v>50</v>
      </c>
      <c r="C41" s="37"/>
      <c r="D41" s="37"/>
      <c r="E41" s="37"/>
      <c r="F41" s="38"/>
      <c r="G41" s="37"/>
      <c r="H41" s="37"/>
      <c r="I41" s="37"/>
      <c r="J41" s="36"/>
      <c r="K41" s="37"/>
      <c r="L41" s="37"/>
      <c r="M41" s="37"/>
      <c r="N41" s="36"/>
      <c r="O41" s="37"/>
      <c r="P41" s="37"/>
      <c r="Q41" s="37"/>
      <c r="R41" s="36" t="s">
        <v>51</v>
      </c>
      <c r="S41" s="37"/>
      <c r="T41" s="27"/>
      <c r="U41" s="27"/>
      <c r="V41" s="27"/>
      <c r="W41" s="27"/>
      <c r="X41" s="27"/>
      <c r="Y41" s="28"/>
      <c r="Z41" s="27"/>
      <c r="AA41" s="27"/>
      <c r="AB41" s="28"/>
      <c r="AC41" s="36"/>
      <c r="AD41" s="36"/>
      <c r="AE41" s="36"/>
      <c r="AF41" s="34">
        <f aca="true" t="shared" si="5" ref="AF41:AF56">S41+V41+Y41+AB41+AE41</f>
        <v>0</v>
      </c>
      <c r="AG41" s="27"/>
      <c r="AH41" s="27"/>
      <c r="AI41" s="27"/>
      <c r="AJ41" s="27"/>
      <c r="AK41" s="27"/>
      <c r="AL41" s="27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4">
        <f aca="true" t="shared" si="6" ref="BQ41:BQ56">AI40:AI41+AL41+AO41+AR41+AU41+AX41+BA41+BD41+BG41+BJ41+BM41+BP41</f>
        <v>0</v>
      </c>
      <c r="BR41" s="34">
        <f aca="true" t="shared" si="7" ref="BR41:BR56">BQ41+AF41</f>
        <v>0</v>
      </c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9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9"/>
      <c r="DE41" s="39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1" t="s">
        <v>437</v>
      </c>
      <c r="EQ41" s="31" t="s">
        <v>438</v>
      </c>
      <c r="ER41" s="27"/>
      <c r="ES41" s="27"/>
      <c r="ET41" s="27">
        <f>SUM(ET8:ET40)</f>
        <v>26955.62</v>
      </c>
      <c r="EU41" s="27"/>
      <c r="EV41" s="27"/>
      <c r="EW41" s="27">
        <f>SUM(EW8:EW40)</f>
        <v>21447.730000000003</v>
      </c>
      <c r="EX41" s="27"/>
      <c r="EY41" s="27"/>
      <c r="EZ41" s="27">
        <f>SUM(EZ8:EZ40)</f>
        <v>127147.68</v>
      </c>
      <c r="FA41" s="27"/>
      <c r="FB41" s="27"/>
      <c r="FC41" s="27">
        <f>SUM(FC8:FC40)</f>
        <v>116571.70999999999</v>
      </c>
      <c r="FD41" s="27"/>
      <c r="FE41" s="27"/>
      <c r="FF41" s="27">
        <f>SUM(FF8:FF40)</f>
        <v>98644.46</v>
      </c>
      <c r="FG41" s="27"/>
      <c r="FH41" s="27"/>
      <c r="FI41" s="27">
        <f>SUM(FI8:FI40)</f>
        <v>20013.24</v>
      </c>
      <c r="FJ41" s="27"/>
      <c r="FK41" s="27"/>
      <c r="FL41" s="27">
        <f>SUM(FL8:FL40)</f>
        <v>20013.24</v>
      </c>
      <c r="FM41" s="27"/>
      <c r="FN41" s="27"/>
      <c r="FO41" s="27">
        <f>SUM(FO8:FO40)</f>
        <v>20013.24</v>
      </c>
      <c r="FP41" s="27"/>
      <c r="FQ41" s="27"/>
      <c r="FR41" s="27">
        <f>SUM(FR8:FR40)</f>
        <v>20013.24</v>
      </c>
    </row>
    <row r="42" spans="1:174" s="3" customFormat="1" ht="21">
      <c r="A42" s="40" t="s">
        <v>52</v>
      </c>
      <c r="B42" s="12"/>
      <c r="C42" s="18">
        <f>C40-C31</f>
        <v>12960.639999999998</v>
      </c>
      <c r="D42" s="18"/>
      <c r="E42" s="18">
        <f aca="true" t="shared" si="8" ref="E42:Q42">E40-E31</f>
        <v>12770.189999999999</v>
      </c>
      <c r="F42" s="18"/>
      <c r="G42" s="18">
        <f t="shared" si="8"/>
        <v>14006.93</v>
      </c>
      <c r="H42" s="18"/>
      <c r="I42" s="18">
        <f t="shared" si="8"/>
        <v>13760.18</v>
      </c>
      <c r="J42" s="18"/>
      <c r="K42" s="18">
        <f t="shared" si="8"/>
        <v>14399.109999999999</v>
      </c>
      <c r="L42" s="18"/>
      <c r="M42" s="18">
        <f t="shared" si="8"/>
        <v>12579.739999999998</v>
      </c>
      <c r="N42" s="18"/>
      <c r="O42" s="18">
        <f t="shared" si="8"/>
        <v>13034.579999999998</v>
      </c>
      <c r="P42" s="18"/>
      <c r="Q42" s="18">
        <f t="shared" si="8"/>
        <v>15006.16</v>
      </c>
      <c r="R42" s="18"/>
      <c r="S42" s="18">
        <f>C42+E42+G42+I42+K42+M42+O42+Q42</f>
        <v>108517.52999999998</v>
      </c>
      <c r="T42" s="20"/>
      <c r="U42" s="34"/>
      <c r="V42" s="34">
        <f>V40</f>
        <v>12791.140000000001</v>
      </c>
      <c r="W42" s="34">
        <f aca="true" t="shared" si="9" ref="W42:AL42">W40</f>
        <v>0</v>
      </c>
      <c r="X42" s="34">
        <f t="shared" si="9"/>
        <v>0</v>
      </c>
      <c r="Y42" s="34">
        <f t="shared" si="9"/>
        <v>26539.64</v>
      </c>
      <c r="Z42" s="34">
        <f t="shared" si="9"/>
        <v>0</v>
      </c>
      <c r="AA42" s="34">
        <f t="shared" si="9"/>
        <v>0</v>
      </c>
      <c r="AB42" s="34">
        <f t="shared" si="9"/>
        <v>59085.18000000001</v>
      </c>
      <c r="AC42" s="34">
        <f t="shared" si="9"/>
        <v>0</v>
      </c>
      <c r="AD42" s="34">
        <f t="shared" si="9"/>
        <v>0</v>
      </c>
      <c r="AE42" s="34">
        <f t="shared" si="9"/>
        <v>51095.0345</v>
      </c>
      <c r="AF42" s="34">
        <f t="shared" si="5"/>
        <v>258028.5245</v>
      </c>
      <c r="AG42" s="34">
        <f t="shared" si="9"/>
        <v>0</v>
      </c>
      <c r="AH42" s="34">
        <f t="shared" si="9"/>
        <v>0</v>
      </c>
      <c r="AI42" s="34">
        <f t="shared" si="9"/>
        <v>21730.699999999997</v>
      </c>
      <c r="AJ42" s="34">
        <f t="shared" si="9"/>
        <v>0</v>
      </c>
      <c r="AK42" s="34">
        <f t="shared" si="9"/>
        <v>0</v>
      </c>
      <c r="AL42" s="34">
        <f t="shared" si="9"/>
        <v>31271.809999999998</v>
      </c>
      <c r="AM42" s="20"/>
      <c r="AN42" s="34"/>
      <c r="AO42" s="34">
        <f>AO40</f>
        <v>29434.229999999992</v>
      </c>
      <c r="AP42" s="34">
        <f aca="true" t="shared" si="10" ref="AP42:AU42">AP40</f>
        <v>0</v>
      </c>
      <c r="AQ42" s="34">
        <f t="shared" si="10"/>
        <v>0</v>
      </c>
      <c r="AR42" s="34">
        <f t="shared" si="10"/>
        <v>19011.719999999998</v>
      </c>
      <c r="AS42" s="34">
        <f t="shared" si="10"/>
        <v>0</v>
      </c>
      <c r="AT42" s="34">
        <f t="shared" si="10"/>
        <v>0</v>
      </c>
      <c r="AU42" s="34">
        <f t="shared" si="10"/>
        <v>18452.760000000002</v>
      </c>
      <c r="AV42" s="34"/>
      <c r="AW42" s="34"/>
      <c r="AX42" s="34">
        <f>AX40</f>
        <v>14633.189999999997</v>
      </c>
      <c r="AY42" s="34">
        <f aca="true" t="shared" si="11" ref="AY42:BD42">AY40</f>
        <v>0</v>
      </c>
      <c r="AZ42" s="34">
        <f t="shared" si="11"/>
        <v>0</v>
      </c>
      <c r="BA42" s="34">
        <f t="shared" si="11"/>
        <v>27241.68</v>
      </c>
      <c r="BB42" s="34">
        <f t="shared" si="11"/>
        <v>0</v>
      </c>
      <c r="BC42" s="34">
        <f t="shared" si="11"/>
        <v>0</v>
      </c>
      <c r="BD42" s="34">
        <f t="shared" si="11"/>
        <v>15137.279999999999</v>
      </c>
      <c r="BE42" s="34">
        <f aca="true" t="shared" si="12" ref="BE42:BM42">BE40</f>
        <v>0</v>
      </c>
      <c r="BF42" s="34">
        <f t="shared" si="12"/>
        <v>0</v>
      </c>
      <c r="BG42" s="34">
        <f t="shared" si="12"/>
        <v>14485.919999999998</v>
      </c>
      <c r="BH42" s="34">
        <f t="shared" si="12"/>
        <v>0</v>
      </c>
      <c r="BI42" s="34">
        <f t="shared" si="12"/>
        <v>0</v>
      </c>
      <c r="BJ42" s="34">
        <f t="shared" si="12"/>
        <v>17890.16</v>
      </c>
      <c r="BK42" s="34">
        <f t="shared" si="12"/>
        <v>0</v>
      </c>
      <c r="BL42" s="34">
        <f t="shared" si="12"/>
        <v>0</v>
      </c>
      <c r="BM42" s="34">
        <f t="shared" si="12"/>
        <v>13490.289999999999</v>
      </c>
      <c r="BN42" s="34">
        <f>BN40</f>
        <v>0</v>
      </c>
      <c r="BO42" s="34">
        <f>BO40</f>
        <v>0</v>
      </c>
      <c r="BP42" s="34">
        <f>BP40</f>
        <v>26711.57</v>
      </c>
      <c r="BQ42" s="34">
        <f t="shared" si="6"/>
        <v>249491.31</v>
      </c>
      <c r="BR42" s="34">
        <f t="shared" si="7"/>
        <v>507519.8345</v>
      </c>
      <c r="BS42" s="34"/>
      <c r="BT42" s="34"/>
      <c r="BU42" s="34">
        <f>BU40</f>
        <v>25385.08</v>
      </c>
      <c r="BV42" s="34"/>
      <c r="BW42" s="34"/>
      <c r="BX42" s="34">
        <f>BX40</f>
        <v>24051.989999999998</v>
      </c>
      <c r="BY42" s="34"/>
      <c r="BZ42" s="34"/>
      <c r="CA42" s="34">
        <f>CA40</f>
        <v>19054.000000000004</v>
      </c>
      <c r="CB42" s="34"/>
      <c r="CC42" s="34"/>
      <c r="CD42" s="34">
        <f>CD40</f>
        <v>16540.81</v>
      </c>
      <c r="CE42" s="34"/>
      <c r="CF42" s="34"/>
      <c r="CG42" s="34">
        <f>CG40</f>
        <v>16418.510000000002</v>
      </c>
      <c r="CH42" s="34"/>
      <c r="CI42" s="34"/>
      <c r="CJ42" s="34">
        <f>CJ40</f>
        <v>20178.77</v>
      </c>
      <c r="CK42" s="34"/>
      <c r="CL42" s="34"/>
      <c r="CM42" s="34">
        <f>CM40</f>
        <v>162233.05999999997</v>
      </c>
      <c r="CN42" s="34"/>
      <c r="CO42" s="34"/>
      <c r="CP42" s="34">
        <f>CP40</f>
        <v>16007.61</v>
      </c>
      <c r="CQ42" s="41">
        <f>BU42+BX42+CA42+CD42+CG42+CJ42+CM42+CP42</f>
        <v>299869.82999999996</v>
      </c>
      <c r="CR42" s="34"/>
      <c r="CS42" s="34"/>
      <c r="CT42" s="34">
        <f>CT40</f>
        <v>16104.58</v>
      </c>
      <c r="CU42" s="34"/>
      <c r="CV42" s="34"/>
      <c r="CW42" s="34">
        <f>CW40</f>
        <v>16249.43</v>
      </c>
      <c r="CX42" s="34"/>
      <c r="CY42" s="34"/>
      <c r="CZ42" s="34">
        <f>CZ40</f>
        <v>17695.84</v>
      </c>
      <c r="DA42" s="34"/>
      <c r="DB42" s="34"/>
      <c r="DC42" s="34">
        <f>DC40</f>
        <v>16591.710000000003</v>
      </c>
      <c r="DD42" s="10"/>
      <c r="DE42" s="42"/>
      <c r="DF42" s="34"/>
      <c r="DG42" s="34"/>
      <c r="DH42" s="34">
        <f>DH40</f>
        <v>17892.66</v>
      </c>
      <c r="DI42" s="34"/>
      <c r="DJ42" s="34"/>
      <c r="DK42" s="34">
        <f>DK40</f>
        <v>28380.670000000002</v>
      </c>
      <c r="DL42" s="34"/>
      <c r="DM42" s="34"/>
      <c r="DN42" s="34">
        <f>DN40</f>
        <v>73470.79</v>
      </c>
      <c r="DO42" s="34"/>
      <c r="DP42" s="34"/>
      <c r="DQ42" s="34">
        <f>DQ40</f>
        <v>26440.11</v>
      </c>
      <c r="DR42" s="34"/>
      <c r="DS42" s="34"/>
      <c r="DT42" s="34">
        <f>DT40</f>
        <v>19996.88</v>
      </c>
      <c r="DU42" s="34"/>
      <c r="DV42" s="34"/>
      <c r="DW42" s="34">
        <f>DW40</f>
        <v>18424.52</v>
      </c>
      <c r="DX42" s="34"/>
      <c r="DY42" s="34"/>
      <c r="DZ42" s="34">
        <f>DZ40</f>
        <v>20540.5</v>
      </c>
      <c r="EA42" s="34"/>
      <c r="EB42" s="34"/>
      <c r="EC42" s="34">
        <f>EC40</f>
        <v>70103.44999999998</v>
      </c>
      <c r="ED42" s="34"/>
      <c r="EE42" s="34"/>
      <c r="EF42" s="34">
        <f>EF40</f>
        <v>17540.5</v>
      </c>
      <c r="EG42" s="34"/>
      <c r="EH42" s="34"/>
      <c r="EI42" s="34">
        <f>EI40</f>
        <v>36965.450000000004</v>
      </c>
      <c r="EJ42" s="34"/>
      <c r="EK42" s="34"/>
      <c r="EL42" s="34">
        <f>EL40</f>
        <v>22421.24</v>
      </c>
      <c r="EM42" s="34"/>
      <c r="EN42" s="34"/>
      <c r="EO42" s="34">
        <f>EO40</f>
        <v>17978.64</v>
      </c>
      <c r="EP42" s="34">
        <f>EO42+EL42+EI42+EF42+EC42+DZ42+DW42+DT42+DQ42+DN42+DK42+DH42</f>
        <v>370155.4099999999</v>
      </c>
      <c r="EQ42" s="34">
        <f>EP42</f>
        <v>370155.4099999999</v>
      </c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</row>
    <row r="43" spans="1:174" s="101" customFormat="1" ht="11.25">
      <c r="A43" s="94" t="s">
        <v>53</v>
      </c>
      <c r="B43" s="69"/>
      <c r="C43" s="95">
        <v>17340.83</v>
      </c>
      <c r="D43" s="95"/>
      <c r="E43" s="95">
        <v>17340.83</v>
      </c>
      <c r="F43" s="95"/>
      <c r="G43" s="95">
        <v>17340.83</v>
      </c>
      <c r="H43" s="95"/>
      <c r="I43" s="95">
        <v>17340.83</v>
      </c>
      <c r="J43" s="96"/>
      <c r="K43" s="95">
        <v>17340.83</v>
      </c>
      <c r="L43" s="95"/>
      <c r="M43" s="95">
        <v>17340.83</v>
      </c>
      <c r="N43" s="96"/>
      <c r="O43" s="95">
        <v>17340.83</v>
      </c>
      <c r="P43" s="95"/>
      <c r="Q43" s="95">
        <v>17340.83</v>
      </c>
      <c r="R43" s="96"/>
      <c r="S43" s="97">
        <f>C43+E43+G43+I43+K43+M43+O43+Q43</f>
        <v>138726.64</v>
      </c>
      <c r="T43" s="98"/>
      <c r="U43" s="98"/>
      <c r="V43" s="98">
        <v>17340.83</v>
      </c>
      <c r="W43" s="98"/>
      <c r="X43" s="98"/>
      <c r="Y43" s="99">
        <v>17340.83</v>
      </c>
      <c r="Z43" s="98"/>
      <c r="AA43" s="98"/>
      <c r="AB43" s="99">
        <v>17332.12</v>
      </c>
      <c r="AC43" s="69"/>
      <c r="AD43" s="69"/>
      <c r="AE43" s="69">
        <v>17332.12</v>
      </c>
      <c r="AF43" s="98">
        <f t="shared" si="5"/>
        <v>208072.54000000004</v>
      </c>
      <c r="AG43" s="98"/>
      <c r="AH43" s="98"/>
      <c r="AI43" s="98">
        <v>17879.24</v>
      </c>
      <c r="AJ43" s="98"/>
      <c r="AK43" s="98"/>
      <c r="AL43" s="98">
        <v>17879.24</v>
      </c>
      <c r="AM43" s="98"/>
      <c r="AN43" s="98"/>
      <c r="AO43" s="98">
        <v>17879.24</v>
      </c>
      <c r="AP43" s="98"/>
      <c r="AQ43" s="98"/>
      <c r="AR43" s="98">
        <v>17879.24</v>
      </c>
      <c r="AS43" s="98"/>
      <c r="AT43" s="98"/>
      <c r="AU43" s="98">
        <v>17879.24</v>
      </c>
      <c r="AV43" s="98"/>
      <c r="AW43" s="98"/>
      <c r="AX43" s="98">
        <v>17879.24</v>
      </c>
      <c r="AY43" s="98"/>
      <c r="AZ43" s="98"/>
      <c r="BA43" s="98">
        <v>17879.24</v>
      </c>
      <c r="BB43" s="98"/>
      <c r="BC43" s="98"/>
      <c r="BD43" s="98">
        <v>17879.24</v>
      </c>
      <c r="BE43" s="98"/>
      <c r="BF43" s="98"/>
      <c r="BG43" s="98">
        <v>17879.24</v>
      </c>
      <c r="BH43" s="98"/>
      <c r="BI43" s="98"/>
      <c r="BJ43" s="98">
        <v>17879.24</v>
      </c>
      <c r="BK43" s="98"/>
      <c r="BL43" s="98"/>
      <c r="BM43" s="98">
        <v>17879.24</v>
      </c>
      <c r="BN43" s="98"/>
      <c r="BO43" s="98"/>
      <c r="BP43" s="98">
        <v>17879.24</v>
      </c>
      <c r="BQ43" s="98">
        <f t="shared" si="6"/>
        <v>214550.87999999998</v>
      </c>
      <c r="BR43" s="98">
        <f t="shared" si="7"/>
        <v>422623.42000000004</v>
      </c>
      <c r="BS43" s="98"/>
      <c r="BT43" s="98"/>
      <c r="BU43" s="98">
        <v>18360.68</v>
      </c>
      <c r="BV43" s="98"/>
      <c r="BW43" s="98"/>
      <c r="BX43" s="98">
        <v>18360.68</v>
      </c>
      <c r="BY43" s="98"/>
      <c r="BZ43" s="98"/>
      <c r="CA43" s="98">
        <v>18360.68</v>
      </c>
      <c r="CB43" s="98"/>
      <c r="CC43" s="98"/>
      <c r="CD43" s="98">
        <v>18360.68</v>
      </c>
      <c r="CE43" s="98"/>
      <c r="CF43" s="98"/>
      <c r="CG43" s="98">
        <v>18360.68</v>
      </c>
      <c r="CH43" s="98"/>
      <c r="CI43" s="98"/>
      <c r="CJ43" s="98">
        <v>18360.68</v>
      </c>
      <c r="CK43" s="98"/>
      <c r="CL43" s="98"/>
      <c r="CM43" s="98">
        <v>18360.68</v>
      </c>
      <c r="CN43" s="98"/>
      <c r="CO43" s="98"/>
      <c r="CP43" s="98">
        <v>18360.68</v>
      </c>
      <c r="CQ43" s="100">
        <f>BU43+BX43+CA43+CD43+CG43+CJ43+CM43+CP43</f>
        <v>146885.43999999997</v>
      </c>
      <c r="CR43" s="98"/>
      <c r="CS43" s="98"/>
      <c r="CT43" s="98">
        <v>18360.68</v>
      </c>
      <c r="CU43" s="98"/>
      <c r="CV43" s="98"/>
      <c r="CW43" s="98">
        <v>18360.68</v>
      </c>
      <c r="CX43" s="98"/>
      <c r="CY43" s="98"/>
      <c r="CZ43" s="98">
        <v>18360.68</v>
      </c>
      <c r="DA43" s="98"/>
      <c r="DB43" s="98"/>
      <c r="DC43" s="98">
        <v>18360.68</v>
      </c>
      <c r="DF43" s="98"/>
      <c r="DG43" s="98"/>
      <c r="DH43" s="98">
        <v>38078.16</v>
      </c>
      <c r="DI43" s="98"/>
      <c r="DJ43" s="98"/>
      <c r="DK43" s="98">
        <v>38078.16</v>
      </c>
      <c r="DL43" s="98"/>
      <c r="DM43" s="98"/>
      <c r="DN43" s="98">
        <v>38078.16</v>
      </c>
      <c r="DO43" s="98"/>
      <c r="DP43" s="98"/>
      <c r="DQ43" s="98">
        <v>38078.16</v>
      </c>
      <c r="DR43" s="98"/>
      <c r="DS43" s="98"/>
      <c r="DT43" s="98">
        <v>38078.16</v>
      </c>
      <c r="DU43" s="98"/>
      <c r="DV43" s="98"/>
      <c r="DW43" s="98">
        <v>38078.16</v>
      </c>
      <c r="DX43" s="98"/>
      <c r="DY43" s="98"/>
      <c r="DZ43" s="98">
        <v>38078.16</v>
      </c>
      <c r="EA43" s="98"/>
      <c r="EB43" s="98"/>
      <c r="EC43" s="98">
        <v>38078.16</v>
      </c>
      <c r="ED43" s="98"/>
      <c r="EE43" s="98"/>
      <c r="EF43" s="98">
        <v>38078.16</v>
      </c>
      <c r="EG43" s="98"/>
      <c r="EH43" s="98"/>
      <c r="EI43" s="98">
        <v>38078.16</v>
      </c>
      <c r="EJ43" s="98"/>
      <c r="EK43" s="98"/>
      <c r="EL43" s="98">
        <v>38078.16</v>
      </c>
      <c r="EM43" s="98"/>
      <c r="EN43" s="98"/>
      <c r="EO43" s="98">
        <v>38078.16</v>
      </c>
      <c r="EP43" s="98">
        <f aca="true" t="shared" si="13" ref="EP43:EP56">EO43+EL43+EI43+EF43+EC43+DZ43+DW43+DT43+DQ43+DN43+DK43+DH43</f>
        <v>456937.92000000016</v>
      </c>
      <c r="EQ43" s="98">
        <f aca="true" t="shared" si="14" ref="EQ43:EQ56">EP43</f>
        <v>456937.92000000016</v>
      </c>
      <c r="ER43" s="98"/>
      <c r="ES43" s="98"/>
      <c r="ET43" s="98">
        <f>ET41</f>
        <v>26955.62</v>
      </c>
      <c r="EU43" s="98"/>
      <c r="EV43" s="98"/>
      <c r="EW43" s="98">
        <f>EW41</f>
        <v>21447.730000000003</v>
      </c>
      <c r="EX43" s="98"/>
      <c r="EY43" s="98"/>
      <c r="EZ43" s="98">
        <f>EZ41</f>
        <v>127147.68</v>
      </c>
      <c r="FA43" s="98"/>
      <c r="FB43" s="98"/>
      <c r="FC43" s="98">
        <f>FC41</f>
        <v>116571.70999999999</v>
      </c>
      <c r="FD43" s="98"/>
      <c r="FE43" s="98"/>
      <c r="FF43" s="98">
        <f>FF41</f>
        <v>98644.46</v>
      </c>
      <c r="FG43" s="98"/>
      <c r="FH43" s="98"/>
      <c r="FI43" s="98">
        <f>FI41</f>
        <v>20013.24</v>
      </c>
      <c r="FJ43" s="98"/>
      <c r="FK43" s="98"/>
      <c r="FL43" s="98">
        <f>FL41</f>
        <v>20013.24</v>
      </c>
      <c r="FM43" s="98"/>
      <c r="FN43" s="98"/>
      <c r="FO43" s="98">
        <f>FO41</f>
        <v>20013.24</v>
      </c>
      <c r="FP43" s="98"/>
      <c r="FQ43" s="98"/>
      <c r="FR43" s="98">
        <f>FR41</f>
        <v>20013.24</v>
      </c>
    </row>
    <row r="44" spans="1:174" s="101" customFormat="1" ht="11.25">
      <c r="A44" s="94" t="s">
        <v>54</v>
      </c>
      <c r="B44" s="69"/>
      <c r="C44" s="95">
        <f>3388.88+12105.51</f>
        <v>15494.39</v>
      </c>
      <c r="D44" s="95"/>
      <c r="E44" s="95">
        <f>3332.81+12642.39</f>
        <v>15975.199999999999</v>
      </c>
      <c r="F44" s="95"/>
      <c r="G44" s="95">
        <f>3353.5+12950.65</f>
        <v>16304.15</v>
      </c>
      <c r="H44" s="95"/>
      <c r="I44" s="95">
        <f>3404.09+14707.76</f>
        <v>18111.85</v>
      </c>
      <c r="J44" s="96"/>
      <c r="K44" s="95">
        <f>3332.81+13313.98</f>
        <v>16646.79</v>
      </c>
      <c r="L44" s="95"/>
      <c r="M44" s="95">
        <f>3475.37+14679.66</f>
        <v>18155.03</v>
      </c>
      <c r="N44" s="96"/>
      <c r="O44" s="95">
        <f>3396.96+13381.96</f>
        <v>16778.92</v>
      </c>
      <c r="P44" s="95"/>
      <c r="Q44" s="95">
        <f>3332.81+13326.19</f>
        <v>16659</v>
      </c>
      <c r="R44" s="96"/>
      <c r="S44" s="97">
        <f>C44+E44+G44+I44+K44+M44+O44+Q44</f>
        <v>134125.33000000002</v>
      </c>
      <c r="T44" s="98"/>
      <c r="U44" s="98"/>
      <c r="V44" s="98">
        <f>16200.57+3432.96</f>
        <v>19633.53</v>
      </c>
      <c r="W44" s="98"/>
      <c r="X44" s="98"/>
      <c r="Y44" s="99">
        <f>11551.97+3432.06</f>
        <v>14984.029999999999</v>
      </c>
      <c r="Z44" s="98"/>
      <c r="AA44" s="98"/>
      <c r="AB44" s="99">
        <f>15316.46+3426.2</f>
        <v>18742.66</v>
      </c>
      <c r="AC44" s="69"/>
      <c r="AD44" s="69"/>
      <c r="AE44" s="69">
        <f>10707.73+3371.02</f>
        <v>14078.75</v>
      </c>
      <c r="AF44" s="98">
        <f t="shared" si="5"/>
        <v>201564.30000000002</v>
      </c>
      <c r="AG44" s="98"/>
      <c r="AH44" s="98"/>
      <c r="AI44" s="98">
        <f>13356.15+3403.95</f>
        <v>16760.1</v>
      </c>
      <c r="AJ44" s="98"/>
      <c r="AK44" s="98"/>
      <c r="AL44" s="98">
        <f>16328.89+3437.16</f>
        <v>19766.05</v>
      </c>
      <c r="AM44" s="98"/>
      <c r="AN44" s="98"/>
      <c r="AO44" s="98">
        <f>3403.95+14440.78</f>
        <v>17844.73</v>
      </c>
      <c r="AP44" s="98"/>
      <c r="AQ44" s="98"/>
      <c r="AR44" s="98">
        <f>3403.95+14877.75</f>
        <v>18281.7</v>
      </c>
      <c r="AS44" s="98"/>
      <c r="AT44" s="98"/>
      <c r="AU44" s="98">
        <f>3403.95+15087.83</f>
        <v>18491.78</v>
      </c>
      <c r="AV44" s="98"/>
      <c r="AW44" s="98"/>
      <c r="AX44" s="98">
        <f>3403.95+14068.53</f>
        <v>17472.48</v>
      </c>
      <c r="AY44" s="98"/>
      <c r="AZ44" s="98"/>
      <c r="BA44" s="98">
        <f>3448.45+14489.53</f>
        <v>17937.98</v>
      </c>
      <c r="BB44" s="98"/>
      <c r="BC44" s="98"/>
      <c r="BD44" s="98">
        <v>34445.8</v>
      </c>
      <c r="BE44" s="98"/>
      <c r="BF44" s="98"/>
      <c r="BG44" s="98">
        <v>15952.74</v>
      </c>
      <c r="BH44" s="98"/>
      <c r="BI44" s="98"/>
      <c r="BJ44" s="98">
        <v>17761.4</v>
      </c>
      <c r="BK44" s="98"/>
      <c r="BL44" s="98"/>
      <c r="BM44" s="98">
        <v>18664.78</v>
      </c>
      <c r="BN44" s="98"/>
      <c r="BO44" s="98"/>
      <c r="BP44" s="98">
        <v>16457.67</v>
      </c>
      <c r="BQ44" s="98">
        <f t="shared" si="6"/>
        <v>229837.20999999996</v>
      </c>
      <c r="BR44" s="98">
        <f t="shared" si="7"/>
        <v>431401.51</v>
      </c>
      <c r="BS44" s="98"/>
      <c r="BT44" s="98"/>
      <c r="BU44" s="98">
        <v>18414.6</v>
      </c>
      <c r="BV44" s="98"/>
      <c r="BW44" s="98"/>
      <c r="BX44" s="98">
        <v>18536.52</v>
      </c>
      <c r="BY44" s="98"/>
      <c r="BZ44" s="98"/>
      <c r="CA44" s="98">
        <v>18495</v>
      </c>
      <c r="CB44" s="98"/>
      <c r="CC44" s="98"/>
      <c r="CD44" s="98">
        <v>19318.98</v>
      </c>
      <c r="CE44" s="98"/>
      <c r="CF44" s="98"/>
      <c r="CG44" s="98">
        <v>18363.16</v>
      </c>
      <c r="CH44" s="98"/>
      <c r="CI44" s="98"/>
      <c r="CJ44" s="98">
        <v>17656.14</v>
      </c>
      <c r="CK44" s="98"/>
      <c r="CL44" s="98"/>
      <c r="CM44" s="98">
        <v>20527.17</v>
      </c>
      <c r="CN44" s="98"/>
      <c r="CO44" s="98"/>
      <c r="CP44" s="98">
        <v>17058.15</v>
      </c>
      <c r="CQ44" s="100">
        <f>BU44+BX44+CA44+CD44+CG44+CJ44+CM44+CP44</f>
        <v>148369.72</v>
      </c>
      <c r="CR44" s="98"/>
      <c r="CS44" s="98"/>
      <c r="CT44" s="98">
        <v>17562.69</v>
      </c>
      <c r="CU44" s="98"/>
      <c r="CV44" s="98"/>
      <c r="CW44" s="98">
        <v>14290.25</v>
      </c>
      <c r="CX44" s="98"/>
      <c r="CY44" s="98"/>
      <c r="CZ44" s="98">
        <v>18089.01</v>
      </c>
      <c r="DA44" s="98"/>
      <c r="DB44" s="98"/>
      <c r="DC44" s="98">
        <v>17934.15</v>
      </c>
      <c r="DF44" s="98"/>
      <c r="DG44" s="98"/>
      <c r="DH44" s="98">
        <v>17447.92</v>
      </c>
      <c r="DI44" s="98"/>
      <c r="DJ44" s="98"/>
      <c r="DK44" s="98">
        <v>32853.65</v>
      </c>
      <c r="DL44" s="98"/>
      <c r="DM44" s="98"/>
      <c r="DN44" s="98">
        <v>38094.68</v>
      </c>
      <c r="DO44" s="98"/>
      <c r="DP44" s="98"/>
      <c r="DQ44" s="98">
        <v>38078.16</v>
      </c>
      <c r="DR44" s="98"/>
      <c r="DS44" s="98"/>
      <c r="DT44" s="98">
        <v>36028.84</v>
      </c>
      <c r="DU44" s="98"/>
      <c r="DV44" s="98"/>
      <c r="DW44" s="98">
        <v>38197.88</v>
      </c>
      <c r="DX44" s="98"/>
      <c r="DY44" s="98"/>
      <c r="DZ44" s="98">
        <v>38138.59</v>
      </c>
      <c r="EA44" s="98"/>
      <c r="EB44" s="98"/>
      <c r="EC44" s="98">
        <v>44633.66</v>
      </c>
      <c r="ED44" s="98"/>
      <c r="EE44" s="98"/>
      <c r="EF44" s="98">
        <v>43974.64</v>
      </c>
      <c r="EG44" s="98"/>
      <c r="EH44" s="98"/>
      <c r="EI44" s="98">
        <v>38159.14</v>
      </c>
      <c r="EJ44" s="98"/>
      <c r="EK44" s="98"/>
      <c r="EL44" s="98">
        <v>35350.72</v>
      </c>
      <c r="EM44" s="98"/>
      <c r="EN44" s="98"/>
      <c r="EO44" s="98">
        <v>35538.98</v>
      </c>
      <c r="EP44" s="98">
        <f t="shared" si="13"/>
        <v>436496.86</v>
      </c>
      <c r="EQ44" s="98">
        <f t="shared" si="14"/>
        <v>436496.86</v>
      </c>
      <c r="ER44" s="98"/>
      <c r="ES44" s="98"/>
      <c r="ET44" s="98">
        <v>57467.38</v>
      </c>
      <c r="EU44" s="98"/>
      <c r="EV44" s="98"/>
      <c r="EW44" s="98">
        <v>57511.16</v>
      </c>
      <c r="EX44" s="98"/>
      <c r="EY44" s="98"/>
      <c r="EZ44" s="98">
        <v>57489.28</v>
      </c>
      <c r="FA44" s="98"/>
      <c r="FB44" s="98"/>
      <c r="FC44" s="98">
        <v>57489.28</v>
      </c>
      <c r="FD44" s="98"/>
      <c r="FE44" s="98"/>
      <c r="FF44" s="98">
        <v>57489.28</v>
      </c>
      <c r="FG44" s="98"/>
      <c r="FH44" s="98"/>
      <c r="FI44" s="98">
        <v>57489.28</v>
      </c>
      <c r="FJ44" s="98"/>
      <c r="FK44" s="98"/>
      <c r="FL44" s="98">
        <v>57489.28</v>
      </c>
      <c r="FM44" s="98"/>
      <c r="FN44" s="98"/>
      <c r="FO44" s="98">
        <v>57489.28</v>
      </c>
      <c r="FP44" s="98"/>
      <c r="FQ44" s="98"/>
      <c r="FR44" s="98">
        <v>57489.28</v>
      </c>
    </row>
    <row r="45" spans="1:174" s="4" customFormat="1" ht="18" customHeight="1">
      <c r="A45" s="36" t="s">
        <v>55</v>
      </c>
      <c r="B45" s="19">
        <v>13775.09</v>
      </c>
      <c r="C45" s="43">
        <f>C43-C44</f>
        <v>1846.4400000000023</v>
      </c>
      <c r="D45" s="43"/>
      <c r="E45" s="43">
        <f aca="true" t="shared" si="15" ref="E45:Q45">E43-E44</f>
        <v>1365.6300000000028</v>
      </c>
      <c r="F45" s="43"/>
      <c r="G45" s="43">
        <f t="shared" si="15"/>
        <v>1036.680000000002</v>
      </c>
      <c r="H45" s="43"/>
      <c r="I45" s="43">
        <f t="shared" si="15"/>
        <v>-771.0199999999968</v>
      </c>
      <c r="J45" s="43"/>
      <c r="K45" s="43">
        <f t="shared" si="15"/>
        <v>694.0400000000009</v>
      </c>
      <c r="L45" s="43"/>
      <c r="M45" s="43">
        <f t="shared" si="15"/>
        <v>-814.1999999999971</v>
      </c>
      <c r="N45" s="43"/>
      <c r="O45" s="43">
        <f t="shared" si="15"/>
        <v>561.9100000000035</v>
      </c>
      <c r="P45" s="43"/>
      <c r="Q45" s="43">
        <f t="shared" si="15"/>
        <v>681.8300000000017</v>
      </c>
      <c r="R45" s="43">
        <v>18376.4</v>
      </c>
      <c r="S45" s="18">
        <v>30125.64</v>
      </c>
      <c r="T45" s="34"/>
      <c r="U45" s="34"/>
      <c r="V45" s="34">
        <f>V43-V44</f>
        <v>-2292.699999999997</v>
      </c>
      <c r="W45" s="34">
        <f aca="true" t="shared" si="16" ref="W45:AL45">W43-W44</f>
        <v>0</v>
      </c>
      <c r="X45" s="34">
        <f t="shared" si="16"/>
        <v>0</v>
      </c>
      <c r="Y45" s="34">
        <f t="shared" si="16"/>
        <v>2356.800000000003</v>
      </c>
      <c r="Z45" s="34">
        <f t="shared" si="16"/>
        <v>0</v>
      </c>
      <c r="AA45" s="34">
        <f t="shared" si="16"/>
        <v>0</v>
      </c>
      <c r="AB45" s="34">
        <f t="shared" si="16"/>
        <v>-1410.5400000000009</v>
      </c>
      <c r="AC45" s="34">
        <f t="shared" si="16"/>
        <v>0</v>
      </c>
      <c r="AD45" s="34">
        <f t="shared" si="16"/>
        <v>0</v>
      </c>
      <c r="AE45" s="34">
        <f t="shared" si="16"/>
        <v>3253.369999999999</v>
      </c>
      <c r="AF45" s="34">
        <f t="shared" si="5"/>
        <v>32032.570000000003</v>
      </c>
      <c r="AG45" s="34">
        <f t="shared" si="16"/>
        <v>0</v>
      </c>
      <c r="AH45" s="34">
        <f t="shared" si="16"/>
        <v>0</v>
      </c>
      <c r="AI45" s="34">
        <f t="shared" si="16"/>
        <v>1119.140000000003</v>
      </c>
      <c r="AJ45" s="34">
        <f t="shared" si="16"/>
        <v>0</v>
      </c>
      <c r="AK45" s="34">
        <f t="shared" si="16"/>
        <v>0</v>
      </c>
      <c r="AL45" s="34">
        <f t="shared" si="16"/>
        <v>-1886.8099999999977</v>
      </c>
      <c r="AM45" s="34"/>
      <c r="AN45" s="34"/>
      <c r="AO45" s="34">
        <f>AO43-AO44</f>
        <v>34.51000000000204</v>
      </c>
      <c r="AP45" s="34">
        <f aca="true" t="shared" si="17" ref="AP45:AU45">AP43-AP44</f>
        <v>0</v>
      </c>
      <c r="AQ45" s="34">
        <f t="shared" si="17"/>
        <v>0</v>
      </c>
      <c r="AR45" s="34">
        <f t="shared" si="17"/>
        <v>-402.4599999999991</v>
      </c>
      <c r="AS45" s="34">
        <f t="shared" si="17"/>
        <v>0</v>
      </c>
      <c r="AT45" s="34">
        <f t="shared" si="17"/>
        <v>0</v>
      </c>
      <c r="AU45" s="34">
        <f t="shared" si="17"/>
        <v>-612.5399999999972</v>
      </c>
      <c r="AV45" s="34"/>
      <c r="AW45" s="34"/>
      <c r="AX45" s="34">
        <f>AX43-AX44</f>
        <v>406.76000000000204</v>
      </c>
      <c r="AY45" s="34">
        <f aca="true" t="shared" si="18" ref="AY45:BD45">AY43-AY44</f>
        <v>0</v>
      </c>
      <c r="AZ45" s="34">
        <f t="shared" si="18"/>
        <v>0</v>
      </c>
      <c r="BA45" s="34">
        <f t="shared" si="18"/>
        <v>-58.73999999999796</v>
      </c>
      <c r="BB45" s="34">
        <f t="shared" si="18"/>
        <v>0</v>
      </c>
      <c r="BC45" s="34">
        <f t="shared" si="18"/>
        <v>0</v>
      </c>
      <c r="BD45" s="34">
        <f t="shared" si="18"/>
        <v>-16566.56</v>
      </c>
      <c r="BE45" s="34">
        <f aca="true" t="shared" si="19" ref="BE45:BM45">BE43-BE44</f>
        <v>0</v>
      </c>
      <c r="BF45" s="34">
        <f t="shared" si="19"/>
        <v>0</v>
      </c>
      <c r="BG45" s="34">
        <f t="shared" si="19"/>
        <v>1926.5000000000018</v>
      </c>
      <c r="BH45" s="34">
        <f t="shared" si="19"/>
        <v>0</v>
      </c>
      <c r="BI45" s="34">
        <f t="shared" si="19"/>
        <v>0</v>
      </c>
      <c r="BJ45" s="34">
        <f t="shared" si="19"/>
        <v>117.84000000000015</v>
      </c>
      <c r="BK45" s="34">
        <f t="shared" si="19"/>
        <v>0</v>
      </c>
      <c r="BL45" s="34">
        <f t="shared" si="19"/>
        <v>0</v>
      </c>
      <c r="BM45" s="34">
        <f t="shared" si="19"/>
        <v>-785.5399999999972</v>
      </c>
      <c r="BN45" s="34">
        <f>BN43-BN44</f>
        <v>0</v>
      </c>
      <c r="BO45" s="34">
        <f>BO43-BO44</f>
        <v>0</v>
      </c>
      <c r="BP45" s="34">
        <f>BP43-BP44</f>
        <v>1421.5700000000033</v>
      </c>
      <c r="BQ45" s="34">
        <f t="shared" si="6"/>
        <v>-15286.329999999976</v>
      </c>
      <c r="BR45" s="34">
        <f t="shared" si="7"/>
        <v>16746.240000000027</v>
      </c>
      <c r="BS45" s="34"/>
      <c r="BT45" s="34"/>
      <c r="BU45" s="34">
        <f>BU43-BU44</f>
        <v>-53.919999999998254</v>
      </c>
      <c r="BV45" s="34"/>
      <c r="BW45" s="34"/>
      <c r="BX45" s="34">
        <f>BX43-BX44</f>
        <v>-175.84000000000015</v>
      </c>
      <c r="BY45" s="34"/>
      <c r="BZ45" s="34"/>
      <c r="CA45" s="34">
        <f>CA43-CA44</f>
        <v>-134.3199999999997</v>
      </c>
      <c r="CB45" s="34"/>
      <c r="CC45" s="34"/>
      <c r="CD45" s="34">
        <f>CD43-CD44</f>
        <v>-958.2999999999993</v>
      </c>
      <c r="CE45" s="34"/>
      <c r="CF45" s="34"/>
      <c r="CG45" s="34">
        <f>CG43-CG44</f>
        <v>-2.4799999999995634</v>
      </c>
      <c r="CH45" s="34"/>
      <c r="CI45" s="34"/>
      <c r="CJ45" s="34">
        <f>CJ43-CJ44</f>
        <v>704.5400000000009</v>
      </c>
      <c r="CK45" s="34"/>
      <c r="CL45" s="34"/>
      <c r="CM45" s="34">
        <f>CM43-CM44</f>
        <v>-2166.489999999998</v>
      </c>
      <c r="CN45" s="34"/>
      <c r="CO45" s="34"/>
      <c r="CP45" s="34">
        <f>CP43-CP44</f>
        <v>1302.5299999999988</v>
      </c>
      <c r="CQ45" s="46"/>
      <c r="CR45" s="34"/>
      <c r="CS45" s="34"/>
      <c r="CT45" s="34">
        <f>CT43-CT44</f>
        <v>797.9900000000016</v>
      </c>
      <c r="CU45" s="34"/>
      <c r="CV45" s="34"/>
      <c r="CW45" s="34">
        <f>CW43-CW44</f>
        <v>4070.4300000000003</v>
      </c>
      <c r="CX45" s="34"/>
      <c r="CY45" s="34"/>
      <c r="CZ45" s="34">
        <f>CZ43-CZ44</f>
        <v>271.6700000000019</v>
      </c>
      <c r="DA45" s="34"/>
      <c r="DB45" s="34"/>
      <c r="DC45" s="34">
        <f>DC43-DC44</f>
        <v>426.52999999999884</v>
      </c>
      <c r="DD45" s="46"/>
      <c r="DE45" s="46"/>
      <c r="DF45" s="34"/>
      <c r="DG45" s="34"/>
      <c r="DH45" s="34">
        <f>DH43-DH44</f>
        <v>20630.240000000005</v>
      </c>
      <c r="DI45" s="34"/>
      <c r="DJ45" s="34"/>
      <c r="DK45" s="34">
        <f>DK43-DK44</f>
        <v>5224.510000000002</v>
      </c>
      <c r="DL45" s="34"/>
      <c r="DM45" s="34"/>
      <c r="DN45" s="34">
        <f>DN43-DN44</f>
        <v>-16.5199999999968</v>
      </c>
      <c r="DO45" s="34"/>
      <c r="DP45" s="34"/>
      <c r="DQ45" s="34">
        <f>DQ43-DQ44</f>
        <v>0</v>
      </c>
      <c r="DR45" s="34"/>
      <c r="DS45" s="34"/>
      <c r="DT45" s="34">
        <f>DT43-DT44</f>
        <v>2049.320000000007</v>
      </c>
      <c r="DU45" s="34"/>
      <c r="DV45" s="34"/>
      <c r="DW45" s="34">
        <f>DW43-DW44</f>
        <v>-119.71999999999389</v>
      </c>
      <c r="DX45" s="34"/>
      <c r="DY45" s="34"/>
      <c r="DZ45" s="34">
        <f>DZ43-DZ44</f>
        <v>-60.429999999993015</v>
      </c>
      <c r="EA45" s="34"/>
      <c r="EB45" s="34"/>
      <c r="EC45" s="34">
        <f>EC43-EC44</f>
        <v>-6555.5</v>
      </c>
      <c r="ED45" s="34"/>
      <c r="EE45" s="34"/>
      <c r="EF45" s="34">
        <f>EF43-EF44</f>
        <v>-5896.479999999996</v>
      </c>
      <c r="EG45" s="34"/>
      <c r="EH45" s="34"/>
      <c r="EI45" s="34">
        <f>EI43-EI44</f>
        <v>-80.97999999999593</v>
      </c>
      <c r="EJ45" s="34"/>
      <c r="EK45" s="34"/>
      <c r="EL45" s="34">
        <f>EL43-EL44</f>
        <v>2727.4400000000023</v>
      </c>
      <c r="EM45" s="34"/>
      <c r="EN45" s="34"/>
      <c r="EO45" s="34">
        <f>EO43-EO44</f>
        <v>2539.1800000000003</v>
      </c>
      <c r="EP45" s="34">
        <f t="shared" si="13"/>
        <v>20441.06000000004</v>
      </c>
      <c r="EQ45" s="34">
        <f t="shared" si="14"/>
        <v>20441.06000000004</v>
      </c>
      <c r="ER45" s="34"/>
      <c r="ES45" s="34"/>
      <c r="ET45" s="34">
        <v>33229.1</v>
      </c>
      <c r="EU45" s="34"/>
      <c r="EV45" s="34"/>
      <c r="EW45" s="34">
        <v>60992.35</v>
      </c>
      <c r="EX45" s="34"/>
      <c r="EY45" s="34"/>
      <c r="EZ45" s="34">
        <v>61316.63</v>
      </c>
      <c r="FA45" s="34"/>
      <c r="FB45" s="34"/>
      <c r="FC45" s="34">
        <v>55196</v>
      </c>
      <c r="FD45" s="34"/>
      <c r="FE45" s="34"/>
      <c r="FF45" s="34">
        <v>52535.46</v>
      </c>
      <c r="FG45" s="34"/>
      <c r="FH45" s="34"/>
      <c r="FI45" s="34">
        <v>59024.4</v>
      </c>
      <c r="FJ45" s="34"/>
      <c r="FK45" s="34"/>
      <c r="FL45" s="34">
        <v>54831.97</v>
      </c>
      <c r="FM45" s="34"/>
      <c r="FN45" s="34"/>
      <c r="FO45" s="34">
        <v>68417.51</v>
      </c>
      <c r="FP45" s="34"/>
      <c r="FQ45" s="34"/>
      <c r="FR45" s="34">
        <v>53758.59</v>
      </c>
    </row>
    <row r="46" spans="1:174" s="4" customFormat="1" ht="22.5" hidden="1">
      <c r="A46" s="36" t="s">
        <v>56</v>
      </c>
      <c r="B46" s="19"/>
      <c r="C46" s="43"/>
      <c r="D46" s="43"/>
      <c r="E46" s="43"/>
      <c r="F46" s="43"/>
      <c r="G46" s="43"/>
      <c r="H46" s="43"/>
      <c r="I46" s="43"/>
      <c r="J46" s="44"/>
      <c r="K46" s="43"/>
      <c r="L46" s="43"/>
      <c r="M46" s="43"/>
      <c r="N46" s="44"/>
      <c r="O46" s="43"/>
      <c r="P46" s="43"/>
      <c r="Q46" s="43"/>
      <c r="R46" s="44"/>
      <c r="S46" s="43">
        <v>4601.31</v>
      </c>
      <c r="T46" s="34"/>
      <c r="U46" s="34"/>
      <c r="V46" s="34"/>
      <c r="W46" s="34"/>
      <c r="X46" s="34"/>
      <c r="Y46" s="45"/>
      <c r="Z46" s="34"/>
      <c r="AA46" s="34"/>
      <c r="AB46" s="45"/>
      <c r="AC46" s="19"/>
      <c r="AD46" s="19"/>
      <c r="AE46" s="19"/>
      <c r="AF46" s="34">
        <f t="shared" si="5"/>
        <v>4601.31</v>
      </c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>
        <f t="shared" si="6"/>
        <v>0</v>
      </c>
      <c r="BR46" s="34">
        <f t="shared" si="7"/>
        <v>4601.31</v>
      </c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46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46"/>
      <c r="DE46" s="46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>
        <f t="shared" si="13"/>
        <v>0</v>
      </c>
      <c r="EQ46" s="34">
        <f t="shared" si="14"/>
        <v>0</v>
      </c>
      <c r="ER46" s="34"/>
      <c r="ES46" s="34"/>
      <c r="ET46" s="34">
        <f>ET44-ET45</f>
        <v>24238.28</v>
      </c>
      <c r="EU46" s="34"/>
      <c r="EV46" s="34"/>
      <c r="EW46" s="34">
        <f>EW44-EW45</f>
        <v>-3481.189999999995</v>
      </c>
      <c r="EX46" s="34"/>
      <c r="EY46" s="34"/>
      <c r="EZ46" s="34">
        <f>EZ44-EZ45</f>
        <v>-3827.3499999999985</v>
      </c>
      <c r="FA46" s="34"/>
      <c r="FB46" s="34"/>
      <c r="FC46" s="34">
        <f>FC44-FC45</f>
        <v>2293.279999999999</v>
      </c>
      <c r="FD46" s="34"/>
      <c r="FE46" s="34"/>
      <c r="FF46" s="34">
        <f>FF44-FF45</f>
        <v>4953.82</v>
      </c>
      <c r="FG46" s="34"/>
      <c r="FH46" s="34"/>
      <c r="FI46" s="34">
        <f>FI44-FI45</f>
        <v>-1535.1200000000026</v>
      </c>
      <c r="FJ46" s="34"/>
      <c r="FK46" s="34"/>
      <c r="FL46" s="34">
        <f>FL44-FL45</f>
        <v>2657.3099999999977</v>
      </c>
      <c r="FM46" s="34"/>
      <c r="FN46" s="34"/>
      <c r="FO46" s="34">
        <f>FO44-FO45</f>
        <v>-10928.229999999996</v>
      </c>
      <c r="FP46" s="34"/>
      <c r="FQ46" s="34"/>
      <c r="FR46" s="34">
        <f>FR44-FR45</f>
        <v>3730.6900000000023</v>
      </c>
    </row>
    <row r="47" spans="1:174" s="4" customFormat="1" ht="22.5">
      <c r="A47" s="36" t="s">
        <v>57</v>
      </c>
      <c r="B47" s="19"/>
      <c r="C47" s="43">
        <f>C44-C42</f>
        <v>2533.750000000002</v>
      </c>
      <c r="D47" s="43"/>
      <c r="E47" s="43">
        <f aca="true" t="shared" si="20" ref="E47:Q47">E44-E42</f>
        <v>3205.01</v>
      </c>
      <c r="F47" s="43">
        <f t="shared" si="20"/>
        <v>0</v>
      </c>
      <c r="G47" s="43">
        <f t="shared" si="20"/>
        <v>2297.2199999999993</v>
      </c>
      <c r="H47" s="43">
        <f t="shared" si="20"/>
        <v>0</v>
      </c>
      <c r="I47" s="43">
        <f t="shared" si="20"/>
        <v>4351.669999999998</v>
      </c>
      <c r="J47" s="43">
        <f t="shared" si="20"/>
        <v>0</v>
      </c>
      <c r="K47" s="43">
        <f t="shared" si="20"/>
        <v>2247.680000000002</v>
      </c>
      <c r="L47" s="43">
        <f t="shared" si="20"/>
        <v>0</v>
      </c>
      <c r="M47" s="43">
        <f t="shared" si="20"/>
        <v>5575.290000000001</v>
      </c>
      <c r="N47" s="43">
        <f t="shared" si="20"/>
        <v>0</v>
      </c>
      <c r="O47" s="43">
        <f t="shared" si="20"/>
        <v>3744.34</v>
      </c>
      <c r="P47" s="43">
        <f t="shared" si="20"/>
        <v>0</v>
      </c>
      <c r="Q47" s="43">
        <f t="shared" si="20"/>
        <v>1652.8400000000001</v>
      </c>
      <c r="R47" s="43"/>
      <c r="S47" s="18">
        <f>C47+E47+G47+I47+K47+M47+O47+Q47</f>
        <v>25607.800000000003</v>
      </c>
      <c r="T47" s="34"/>
      <c r="U47" s="34"/>
      <c r="V47" s="34">
        <f>V44-V42</f>
        <v>6842.389999999998</v>
      </c>
      <c r="W47" s="34">
        <f aca="true" t="shared" si="21" ref="W47:AL47">W44-W42</f>
        <v>0</v>
      </c>
      <c r="X47" s="34">
        <f t="shared" si="21"/>
        <v>0</v>
      </c>
      <c r="Y47" s="34">
        <f t="shared" si="21"/>
        <v>-11555.61</v>
      </c>
      <c r="Z47" s="34">
        <f t="shared" si="21"/>
        <v>0</v>
      </c>
      <c r="AA47" s="34">
        <f t="shared" si="21"/>
        <v>0</v>
      </c>
      <c r="AB47" s="34">
        <f t="shared" si="21"/>
        <v>-40342.520000000004</v>
      </c>
      <c r="AC47" s="34">
        <f t="shared" si="21"/>
        <v>0</v>
      </c>
      <c r="AD47" s="34">
        <f t="shared" si="21"/>
        <v>0</v>
      </c>
      <c r="AE47" s="34">
        <f t="shared" si="21"/>
        <v>-37016.2845</v>
      </c>
      <c r="AF47" s="34">
        <f t="shared" si="5"/>
        <v>-56464.224500000004</v>
      </c>
      <c r="AG47" s="34">
        <f t="shared" si="21"/>
        <v>0</v>
      </c>
      <c r="AH47" s="34">
        <f t="shared" si="21"/>
        <v>0</v>
      </c>
      <c r="AI47" s="34">
        <f t="shared" si="21"/>
        <v>-4970.5999999999985</v>
      </c>
      <c r="AJ47" s="34">
        <f t="shared" si="21"/>
        <v>0</v>
      </c>
      <c r="AK47" s="34">
        <f t="shared" si="21"/>
        <v>0</v>
      </c>
      <c r="AL47" s="34">
        <f t="shared" si="21"/>
        <v>-11505.759999999998</v>
      </c>
      <c r="AM47" s="34"/>
      <c r="AN47" s="34"/>
      <c r="AO47" s="34">
        <f>AO44-AO42</f>
        <v>-11589.499999999993</v>
      </c>
      <c r="AP47" s="34">
        <f aca="true" t="shared" si="22" ref="AP47:AU47">AP44-AP42</f>
        <v>0</v>
      </c>
      <c r="AQ47" s="34">
        <f t="shared" si="22"/>
        <v>0</v>
      </c>
      <c r="AR47" s="34">
        <f t="shared" si="22"/>
        <v>-730.0199999999968</v>
      </c>
      <c r="AS47" s="34">
        <f t="shared" si="22"/>
        <v>0</v>
      </c>
      <c r="AT47" s="34">
        <f t="shared" si="22"/>
        <v>0</v>
      </c>
      <c r="AU47" s="34">
        <f t="shared" si="22"/>
        <v>39.0199999999968</v>
      </c>
      <c r="AV47" s="34"/>
      <c r="AW47" s="34"/>
      <c r="AX47" s="34">
        <f>AX44-AX42</f>
        <v>2839.2900000000027</v>
      </c>
      <c r="AY47" s="34">
        <f aca="true" t="shared" si="23" ref="AY47:BD47">AY44-AY42</f>
        <v>0</v>
      </c>
      <c r="AZ47" s="34">
        <f t="shared" si="23"/>
        <v>0</v>
      </c>
      <c r="BA47" s="34">
        <f t="shared" si="23"/>
        <v>-9303.7</v>
      </c>
      <c r="BB47" s="34">
        <f t="shared" si="23"/>
        <v>0</v>
      </c>
      <c r="BC47" s="34">
        <f t="shared" si="23"/>
        <v>0</v>
      </c>
      <c r="BD47" s="34">
        <f t="shared" si="23"/>
        <v>19308.520000000004</v>
      </c>
      <c r="BE47" s="34">
        <f aca="true" t="shared" si="24" ref="BE47:BM47">BE44-BE42</f>
        <v>0</v>
      </c>
      <c r="BF47" s="34">
        <f t="shared" si="24"/>
        <v>0</v>
      </c>
      <c r="BG47" s="34">
        <f t="shared" si="24"/>
        <v>1466.8200000000015</v>
      </c>
      <c r="BH47" s="34">
        <f t="shared" si="24"/>
        <v>0</v>
      </c>
      <c r="BI47" s="34">
        <f t="shared" si="24"/>
        <v>0</v>
      </c>
      <c r="BJ47" s="34">
        <f t="shared" si="24"/>
        <v>-128.7599999999984</v>
      </c>
      <c r="BK47" s="34">
        <f t="shared" si="24"/>
        <v>0</v>
      </c>
      <c r="BL47" s="34">
        <f t="shared" si="24"/>
        <v>0</v>
      </c>
      <c r="BM47" s="34">
        <f t="shared" si="24"/>
        <v>5174.49</v>
      </c>
      <c r="BN47" s="34">
        <f>BN44-BN42</f>
        <v>0</v>
      </c>
      <c r="BO47" s="34">
        <f>BO44-BO42</f>
        <v>0</v>
      </c>
      <c r="BP47" s="34">
        <f>BP44-BP42</f>
        <v>-10253.900000000001</v>
      </c>
      <c r="BQ47" s="34">
        <f t="shared" si="6"/>
        <v>-19654.099999999984</v>
      </c>
      <c r="BR47" s="34">
        <f t="shared" si="7"/>
        <v>-76118.32449999999</v>
      </c>
      <c r="BS47" s="34"/>
      <c r="BT47" s="34"/>
      <c r="BU47" s="34">
        <f>BU44-BU42</f>
        <v>-6970.480000000003</v>
      </c>
      <c r="BV47" s="34"/>
      <c r="BW47" s="34"/>
      <c r="BX47" s="34">
        <f>BX44-BX42</f>
        <v>-5515.4699999999975</v>
      </c>
      <c r="BY47" s="34"/>
      <c r="BZ47" s="34"/>
      <c r="CA47" s="34">
        <f>CA44-CA42</f>
        <v>-559.0000000000036</v>
      </c>
      <c r="CB47" s="34"/>
      <c r="CC47" s="34"/>
      <c r="CD47" s="34">
        <f>CD44-CD42</f>
        <v>2778.1699999999983</v>
      </c>
      <c r="CE47" s="34"/>
      <c r="CF47" s="34"/>
      <c r="CG47" s="34">
        <f>CG44-CG42</f>
        <v>1944.6499999999978</v>
      </c>
      <c r="CH47" s="34"/>
      <c r="CI47" s="34"/>
      <c r="CJ47" s="34">
        <f>CJ44-CJ42</f>
        <v>-2522.630000000001</v>
      </c>
      <c r="CK47" s="34"/>
      <c r="CL47" s="34"/>
      <c r="CM47" s="34">
        <f>CM44-CM42</f>
        <v>-141705.88999999996</v>
      </c>
      <c r="CN47" s="34"/>
      <c r="CO47" s="34"/>
      <c r="CP47" s="34">
        <f>CP44-CP42</f>
        <v>1050.5400000000009</v>
      </c>
      <c r="CQ47" s="46"/>
      <c r="CR47" s="34"/>
      <c r="CS47" s="34"/>
      <c r="CT47" s="34">
        <f>CT44-CT42</f>
        <v>1458.1099999999988</v>
      </c>
      <c r="CU47" s="34"/>
      <c r="CV47" s="34"/>
      <c r="CW47" s="34">
        <f>CW44-CW42</f>
        <v>-1959.1800000000003</v>
      </c>
      <c r="CX47" s="34"/>
      <c r="CY47" s="34"/>
      <c r="CZ47" s="34">
        <f>CZ44-CZ42</f>
        <v>393.16999999999825</v>
      </c>
      <c r="DA47" s="34"/>
      <c r="DB47" s="34"/>
      <c r="DC47" s="34">
        <f>DC44-DC42</f>
        <v>1342.4399999999987</v>
      </c>
      <c r="DD47" s="46"/>
      <c r="DE47" s="46"/>
      <c r="DF47" s="34"/>
      <c r="DG47" s="34"/>
      <c r="DH47" s="34">
        <f>DH44-DH42</f>
        <v>-444.7400000000016</v>
      </c>
      <c r="DI47" s="34"/>
      <c r="DJ47" s="34"/>
      <c r="DK47" s="34">
        <f>DK44-DK42</f>
        <v>4472.98</v>
      </c>
      <c r="DL47" s="34"/>
      <c r="DM47" s="34"/>
      <c r="DN47" s="34">
        <f>DN44-DN42</f>
        <v>-35376.10999999999</v>
      </c>
      <c r="DO47" s="34"/>
      <c r="DP47" s="34"/>
      <c r="DQ47" s="34">
        <f>DQ44-DQ42</f>
        <v>11638.050000000003</v>
      </c>
      <c r="DR47" s="34"/>
      <c r="DS47" s="34"/>
      <c r="DT47" s="34">
        <f>DT44-DT42</f>
        <v>16031.959999999995</v>
      </c>
      <c r="DU47" s="34"/>
      <c r="DV47" s="34"/>
      <c r="DW47" s="34">
        <f>DW44-DW42</f>
        <v>19773.359999999997</v>
      </c>
      <c r="DX47" s="34"/>
      <c r="DY47" s="34"/>
      <c r="DZ47" s="34">
        <f>DZ44-DZ42</f>
        <v>17598.089999999997</v>
      </c>
      <c r="EA47" s="34"/>
      <c r="EB47" s="34"/>
      <c r="EC47" s="34">
        <f>EC44-EC42</f>
        <v>-25469.78999999998</v>
      </c>
      <c r="ED47" s="34"/>
      <c r="EE47" s="34"/>
      <c r="EF47" s="34">
        <f>EF44-EF42</f>
        <v>26434.14</v>
      </c>
      <c r="EG47" s="34"/>
      <c r="EH47" s="34"/>
      <c r="EI47" s="34">
        <f>EI44-EI42</f>
        <v>1193.689999999995</v>
      </c>
      <c r="EJ47" s="34"/>
      <c r="EK47" s="34"/>
      <c r="EL47" s="34">
        <f>EL44-EL42</f>
        <v>12929.48</v>
      </c>
      <c r="EM47" s="34"/>
      <c r="EN47" s="34"/>
      <c r="EO47" s="34">
        <f>EO44-EO42</f>
        <v>17560.340000000004</v>
      </c>
      <c r="EP47" s="34">
        <f t="shared" si="13"/>
        <v>66341.45000000001</v>
      </c>
      <c r="EQ47" s="34">
        <f t="shared" si="14"/>
        <v>66341.45000000001</v>
      </c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</row>
    <row r="48" spans="1:174" s="5" customFormat="1" ht="12.75">
      <c r="A48" s="16"/>
      <c r="B48" s="16"/>
      <c r="C48" s="16"/>
      <c r="D48" s="16"/>
      <c r="E48" s="16"/>
      <c r="F48" s="1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34"/>
      <c r="U48" s="34"/>
      <c r="V48" s="34"/>
      <c r="W48" s="34"/>
      <c r="X48" s="34"/>
      <c r="Y48" s="45"/>
      <c r="Z48" s="34"/>
      <c r="AA48" s="34"/>
      <c r="AB48" s="45"/>
      <c r="AC48" s="16"/>
      <c r="AD48" s="16"/>
      <c r="AE48" s="16"/>
      <c r="AF48" s="34">
        <f t="shared" si="5"/>
        <v>0</v>
      </c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>
        <f t="shared" si="6"/>
        <v>0</v>
      </c>
      <c r="BR48" s="34">
        <f t="shared" si="7"/>
        <v>0</v>
      </c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48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48"/>
      <c r="DE48" s="48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>
        <f>ET45-ET43</f>
        <v>6273.48</v>
      </c>
      <c r="EU48" s="34"/>
      <c r="EV48" s="34"/>
      <c r="EW48" s="34">
        <f>EW45-EW43</f>
        <v>39544.619999999995</v>
      </c>
      <c r="EX48" s="34"/>
      <c r="EY48" s="34"/>
      <c r="EZ48" s="34">
        <f>EZ45-EZ43</f>
        <v>-65831.04999999999</v>
      </c>
      <c r="FA48" s="34"/>
      <c r="FB48" s="34"/>
      <c r="FC48" s="34">
        <f>FC45-FC43</f>
        <v>-61375.70999999999</v>
      </c>
      <c r="FD48" s="34"/>
      <c r="FE48" s="34"/>
      <c r="FF48" s="34">
        <f>FF45-FF43</f>
        <v>-46109.00000000001</v>
      </c>
      <c r="FG48" s="34"/>
      <c r="FH48" s="34"/>
      <c r="FI48" s="34">
        <f>FI45-FI43</f>
        <v>39011.16</v>
      </c>
      <c r="FJ48" s="34"/>
      <c r="FK48" s="34"/>
      <c r="FL48" s="34">
        <f>FL45-FL43</f>
        <v>34818.729999999996</v>
      </c>
      <c r="FM48" s="34"/>
      <c r="FN48" s="34"/>
      <c r="FO48" s="34">
        <f>FO45-FO43</f>
        <v>48404.26999999999</v>
      </c>
      <c r="FP48" s="34"/>
      <c r="FQ48" s="34"/>
      <c r="FR48" s="34">
        <f>FR45-FR43</f>
        <v>33745.34999999999</v>
      </c>
    </row>
    <row r="49" spans="1:174" s="5" customFormat="1" ht="12.75">
      <c r="A49" s="40" t="s">
        <v>58</v>
      </c>
      <c r="B49" s="16"/>
      <c r="C49" s="17">
        <v>1867.32</v>
      </c>
      <c r="D49" s="16"/>
      <c r="E49" s="17">
        <v>1867.32</v>
      </c>
      <c r="F49" s="16"/>
      <c r="G49" s="17">
        <v>1899.24</v>
      </c>
      <c r="H49" s="16"/>
      <c r="I49" s="17">
        <v>1835.4</v>
      </c>
      <c r="J49" s="16"/>
      <c r="K49" s="17">
        <v>1819.44</v>
      </c>
      <c r="L49" s="17"/>
      <c r="M49" s="17">
        <v>1867.32</v>
      </c>
      <c r="N49" s="17"/>
      <c r="O49" s="17">
        <v>1803.48</v>
      </c>
      <c r="P49" s="17"/>
      <c r="Q49" s="17">
        <v>1803.48</v>
      </c>
      <c r="R49" s="16"/>
      <c r="S49" s="18">
        <f>C49+E49+G49+I49+K49+M49+O49+Q49</f>
        <v>14763</v>
      </c>
      <c r="T49" s="18"/>
      <c r="U49" s="18"/>
      <c r="V49" s="18">
        <v>3351.93</v>
      </c>
      <c r="W49" s="18"/>
      <c r="X49" s="18"/>
      <c r="Y49" s="49">
        <v>2900.74</v>
      </c>
      <c r="Z49" s="18"/>
      <c r="AA49" s="18"/>
      <c r="AB49" s="49">
        <v>2847.22</v>
      </c>
      <c r="AC49" s="16"/>
      <c r="AD49" s="16"/>
      <c r="AE49" s="16">
        <v>2679.03</v>
      </c>
      <c r="AF49" s="34">
        <f t="shared" si="5"/>
        <v>26541.92</v>
      </c>
      <c r="AG49" s="18"/>
      <c r="AH49" s="18"/>
      <c r="AI49" s="18">
        <v>2536.9</v>
      </c>
      <c r="AJ49" s="18"/>
      <c r="AK49" s="18"/>
      <c r="AL49" s="18">
        <v>2523</v>
      </c>
      <c r="AM49" s="18"/>
      <c r="AN49" s="18"/>
      <c r="AO49" s="34">
        <v>2477.51</v>
      </c>
      <c r="AP49" s="18"/>
      <c r="AQ49" s="18"/>
      <c r="AR49" s="34">
        <v>2394.68</v>
      </c>
      <c r="AS49" s="18"/>
      <c r="AT49" s="18"/>
      <c r="AU49" s="34">
        <v>2492.78</v>
      </c>
      <c r="AV49" s="18"/>
      <c r="AW49" s="18"/>
      <c r="AX49" s="34">
        <v>2492.7</v>
      </c>
      <c r="AY49" s="18"/>
      <c r="AZ49" s="18"/>
      <c r="BA49" s="25">
        <v>2472.92</v>
      </c>
      <c r="BB49" s="18"/>
      <c r="BC49" s="18"/>
      <c r="BD49" s="25">
        <v>2448.66</v>
      </c>
      <c r="BE49" s="18"/>
      <c r="BF49" s="18"/>
      <c r="BG49" s="25">
        <v>2459.33</v>
      </c>
      <c r="BH49" s="18"/>
      <c r="BI49" s="18"/>
      <c r="BJ49" s="25">
        <v>2462.84</v>
      </c>
      <c r="BK49" s="18"/>
      <c r="BL49" s="18"/>
      <c r="BM49" s="25">
        <v>2316.3</v>
      </c>
      <c r="BN49" s="18"/>
      <c r="BO49" s="18"/>
      <c r="BP49" s="25">
        <v>2498.66</v>
      </c>
      <c r="BQ49" s="34">
        <f t="shared" si="6"/>
        <v>29576.279999999995</v>
      </c>
      <c r="BR49" s="34">
        <f t="shared" si="7"/>
        <v>56118.2</v>
      </c>
      <c r="BS49" s="18"/>
      <c r="BT49" s="18"/>
      <c r="BU49" s="25">
        <v>2843.16</v>
      </c>
      <c r="BV49" s="18"/>
      <c r="BW49" s="18"/>
      <c r="BX49" s="25">
        <v>2776.6</v>
      </c>
      <c r="BY49" s="18"/>
      <c r="BZ49" s="18"/>
      <c r="CA49" s="25">
        <v>2717.09</v>
      </c>
      <c r="CB49" s="18"/>
      <c r="CC49" s="18"/>
      <c r="CD49" s="25">
        <v>2724.22</v>
      </c>
      <c r="CE49" s="18"/>
      <c r="CF49" s="18"/>
      <c r="CG49" s="25">
        <v>2433.96</v>
      </c>
      <c r="CH49" s="18"/>
      <c r="CI49" s="18"/>
      <c r="CJ49" s="25">
        <v>2646.11</v>
      </c>
      <c r="CK49" s="18"/>
      <c r="CL49" s="18"/>
      <c r="CM49" s="25">
        <v>2793.28</v>
      </c>
      <c r="CN49" s="18"/>
      <c r="CO49" s="18"/>
      <c r="CP49" s="25">
        <v>2793.28</v>
      </c>
      <c r="CQ49" s="41">
        <f>BU49+BX49+CA49+CD49+CG49+CJ49+CM49+CP49</f>
        <v>21727.699999999997</v>
      </c>
      <c r="CR49" s="18"/>
      <c r="CS49" s="18"/>
      <c r="CT49" s="25">
        <v>2596.98</v>
      </c>
      <c r="CU49" s="18"/>
      <c r="CV49" s="18"/>
      <c r="CW49" s="25">
        <v>2709.5</v>
      </c>
      <c r="CX49" s="18"/>
      <c r="CY49" s="18"/>
      <c r="CZ49" s="25">
        <v>2622.72</v>
      </c>
      <c r="DA49" s="18"/>
      <c r="DB49" s="18"/>
      <c r="DC49" s="25">
        <v>2668.58</v>
      </c>
      <c r="DD49" s="48"/>
      <c r="DE49" s="48"/>
      <c r="DF49" s="18"/>
      <c r="DG49" s="18"/>
      <c r="DH49" s="25">
        <v>2818.22</v>
      </c>
      <c r="DI49" s="18"/>
      <c r="DJ49" s="18"/>
      <c r="DK49" s="25">
        <v>2818.22</v>
      </c>
      <c r="DL49" s="18"/>
      <c r="DM49" s="18"/>
      <c r="DN49" s="25">
        <v>2797.3</v>
      </c>
      <c r="DO49" s="18"/>
      <c r="DP49" s="18"/>
      <c r="DQ49" s="25">
        <v>2805.35</v>
      </c>
      <c r="DR49" s="18"/>
      <c r="DS49" s="18"/>
      <c r="DT49" s="25">
        <v>2866.44</v>
      </c>
      <c r="DU49" s="18"/>
      <c r="DV49" s="18"/>
      <c r="DW49" s="25">
        <v>2872.92</v>
      </c>
      <c r="DX49" s="18"/>
      <c r="DY49" s="18"/>
      <c r="DZ49" s="25">
        <v>2884.73</v>
      </c>
      <c r="EA49" s="18"/>
      <c r="EB49" s="18"/>
      <c r="EC49" s="25">
        <v>2889.82</v>
      </c>
      <c r="ED49" s="18"/>
      <c r="EE49" s="18"/>
      <c r="EF49" s="25">
        <v>2950.97</v>
      </c>
      <c r="EG49" s="18"/>
      <c r="EH49" s="18"/>
      <c r="EI49" s="25">
        <v>2983.34</v>
      </c>
      <c r="EJ49" s="18"/>
      <c r="EK49" s="18"/>
      <c r="EL49" s="25">
        <v>2999.24</v>
      </c>
      <c r="EM49" s="18"/>
      <c r="EN49" s="18"/>
      <c r="EO49" s="25">
        <v>2961.21</v>
      </c>
      <c r="EP49" s="34">
        <f t="shared" si="13"/>
        <v>34647.76</v>
      </c>
      <c r="EQ49" s="34">
        <f t="shared" si="14"/>
        <v>34647.76</v>
      </c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</row>
    <row r="50" spans="1:174" s="105" customFormat="1" ht="12.75">
      <c r="A50" s="94" t="s">
        <v>59</v>
      </c>
      <c r="B50" s="63"/>
      <c r="C50" s="63">
        <v>1797.16</v>
      </c>
      <c r="D50" s="63"/>
      <c r="E50" s="63">
        <v>1833.11</v>
      </c>
      <c r="F50" s="63"/>
      <c r="G50" s="102">
        <v>1849.47</v>
      </c>
      <c r="H50" s="102"/>
      <c r="I50" s="102">
        <v>1731.39</v>
      </c>
      <c r="J50" s="102"/>
      <c r="K50" s="102">
        <v>1717.72</v>
      </c>
      <c r="L50" s="102"/>
      <c r="M50" s="102">
        <v>1840.64</v>
      </c>
      <c r="N50" s="102"/>
      <c r="O50" s="102">
        <v>1830.15</v>
      </c>
      <c r="P50" s="102"/>
      <c r="Q50" s="102">
        <v>1803.48</v>
      </c>
      <c r="R50" s="102"/>
      <c r="S50" s="97">
        <f aca="true" t="shared" si="25" ref="S50:S56">C50+E50+G50+I50+K50+M50+O50+Q50</f>
        <v>14403.119999999999</v>
      </c>
      <c r="T50" s="103"/>
      <c r="U50" s="103"/>
      <c r="V50" s="103">
        <v>1812.69</v>
      </c>
      <c r="W50" s="103"/>
      <c r="X50" s="103"/>
      <c r="Y50" s="104">
        <v>1802.03</v>
      </c>
      <c r="Z50" s="103"/>
      <c r="AA50" s="103"/>
      <c r="AB50" s="104">
        <v>1739.64</v>
      </c>
      <c r="AC50" s="63"/>
      <c r="AD50" s="63"/>
      <c r="AE50" s="63">
        <v>1835.4</v>
      </c>
      <c r="AF50" s="98">
        <f t="shared" si="5"/>
        <v>21592.88</v>
      </c>
      <c r="AG50" s="103"/>
      <c r="AH50" s="103"/>
      <c r="AI50" s="103">
        <v>2536.9</v>
      </c>
      <c r="AJ50" s="103"/>
      <c r="AK50" s="103"/>
      <c r="AL50" s="103">
        <v>2523</v>
      </c>
      <c r="AM50" s="103"/>
      <c r="AN50" s="103"/>
      <c r="AO50" s="98">
        <v>2477.51</v>
      </c>
      <c r="AP50" s="103"/>
      <c r="AQ50" s="103"/>
      <c r="AR50" s="98">
        <v>2394.68</v>
      </c>
      <c r="AS50" s="103"/>
      <c r="AT50" s="103"/>
      <c r="AU50" s="98">
        <v>2492.78</v>
      </c>
      <c r="AV50" s="103"/>
      <c r="AW50" s="103"/>
      <c r="AX50" s="98">
        <v>2492.7</v>
      </c>
      <c r="AY50" s="103"/>
      <c r="AZ50" s="103"/>
      <c r="BA50" s="98">
        <v>2472.92</v>
      </c>
      <c r="BB50" s="103"/>
      <c r="BC50" s="103"/>
      <c r="BD50" s="98">
        <v>2448.66</v>
      </c>
      <c r="BE50" s="103"/>
      <c r="BF50" s="103"/>
      <c r="BG50" s="98">
        <v>2459.33</v>
      </c>
      <c r="BH50" s="103"/>
      <c r="BI50" s="103"/>
      <c r="BJ50" s="98">
        <v>2462.84</v>
      </c>
      <c r="BK50" s="103"/>
      <c r="BL50" s="103"/>
      <c r="BM50" s="98">
        <v>2316.3</v>
      </c>
      <c r="BN50" s="103"/>
      <c r="BO50" s="103"/>
      <c r="BP50" s="98">
        <v>2498.66</v>
      </c>
      <c r="BQ50" s="98">
        <f t="shared" si="6"/>
        <v>29576.279999999995</v>
      </c>
      <c r="BR50" s="98">
        <f t="shared" si="7"/>
        <v>51169.159999999996</v>
      </c>
      <c r="BS50" s="103"/>
      <c r="BT50" s="103"/>
      <c r="BU50" s="98">
        <v>2843.16</v>
      </c>
      <c r="BV50" s="103"/>
      <c r="BW50" s="103"/>
      <c r="BX50" s="98">
        <v>2776.6</v>
      </c>
      <c r="BY50" s="103"/>
      <c r="BZ50" s="103"/>
      <c r="CA50" s="98">
        <v>2717.09</v>
      </c>
      <c r="CB50" s="103"/>
      <c r="CC50" s="103"/>
      <c r="CD50" s="98">
        <v>2724.33</v>
      </c>
      <c r="CE50" s="103"/>
      <c r="CF50" s="103"/>
      <c r="CG50" s="98">
        <v>2433.96</v>
      </c>
      <c r="CH50" s="103"/>
      <c r="CI50" s="103"/>
      <c r="CJ50" s="98">
        <v>2646.11</v>
      </c>
      <c r="CK50" s="103"/>
      <c r="CL50" s="103"/>
      <c r="CM50" s="98">
        <v>2793.28</v>
      </c>
      <c r="CN50" s="103"/>
      <c r="CO50" s="103"/>
      <c r="CP50" s="98">
        <v>2793.28</v>
      </c>
      <c r="CQ50" s="100">
        <f>BU50+BX50+CA50+CD50+CG50+CJ50+CM50+CP50</f>
        <v>21727.809999999998</v>
      </c>
      <c r="CR50" s="103"/>
      <c r="CS50" s="103"/>
      <c r="CT50" s="98">
        <v>2596.98</v>
      </c>
      <c r="CU50" s="103"/>
      <c r="CV50" s="103"/>
      <c r="CW50" s="98">
        <v>2709.5</v>
      </c>
      <c r="CX50" s="103"/>
      <c r="CY50" s="103"/>
      <c r="CZ50" s="98">
        <v>2622.72</v>
      </c>
      <c r="DA50" s="103"/>
      <c r="DB50" s="103"/>
      <c r="DC50" s="98">
        <v>2668.58</v>
      </c>
      <c r="DF50" s="103"/>
      <c r="DG50" s="103"/>
      <c r="DH50" s="98">
        <v>2818.22</v>
      </c>
      <c r="DI50" s="103"/>
      <c r="DJ50" s="103"/>
      <c r="DK50" s="98">
        <v>2818.22</v>
      </c>
      <c r="DL50" s="103"/>
      <c r="DM50" s="103"/>
      <c r="DN50" s="98">
        <v>2797.3</v>
      </c>
      <c r="DO50" s="103"/>
      <c r="DP50" s="103"/>
      <c r="DQ50" s="98">
        <v>2805.35</v>
      </c>
      <c r="DR50" s="103"/>
      <c r="DS50" s="103"/>
      <c r="DT50" s="98">
        <v>2866.44</v>
      </c>
      <c r="DU50" s="103"/>
      <c r="DV50" s="103"/>
      <c r="DW50" s="98">
        <v>2872.92</v>
      </c>
      <c r="DX50" s="103"/>
      <c r="DY50" s="103"/>
      <c r="DZ50" s="98">
        <v>2884.73</v>
      </c>
      <c r="EA50" s="103"/>
      <c r="EB50" s="103"/>
      <c r="EC50" s="98">
        <v>2889.82</v>
      </c>
      <c r="ED50" s="103"/>
      <c r="EE50" s="103"/>
      <c r="EF50" s="98">
        <v>2950.97</v>
      </c>
      <c r="EG50" s="103"/>
      <c r="EH50" s="103"/>
      <c r="EI50" s="98">
        <v>2983.34</v>
      </c>
      <c r="EJ50" s="103"/>
      <c r="EK50" s="103"/>
      <c r="EL50" s="98">
        <v>2999.24</v>
      </c>
      <c r="EM50" s="103"/>
      <c r="EN50" s="103"/>
      <c r="EO50" s="98">
        <v>2961.21</v>
      </c>
      <c r="EP50" s="98">
        <f t="shared" si="13"/>
        <v>34647.76</v>
      </c>
      <c r="EQ50" s="98">
        <f t="shared" si="14"/>
        <v>34647.76</v>
      </c>
      <c r="ER50" s="97"/>
      <c r="ES50" s="97"/>
      <c r="ET50" s="73">
        <v>3085.68</v>
      </c>
      <c r="EU50" s="97"/>
      <c r="EV50" s="97"/>
      <c r="EW50" s="73">
        <v>3085.68</v>
      </c>
      <c r="EX50" s="97"/>
      <c r="EY50" s="97"/>
      <c r="EZ50" s="73">
        <v>3085.68</v>
      </c>
      <c r="FA50" s="97"/>
      <c r="FB50" s="97"/>
      <c r="FC50" s="73">
        <v>3085.68</v>
      </c>
      <c r="FD50" s="97"/>
      <c r="FE50" s="97"/>
      <c r="FF50" s="73">
        <v>3085.68</v>
      </c>
      <c r="FG50" s="97"/>
      <c r="FH50" s="97"/>
      <c r="FI50" s="73">
        <v>3085.68</v>
      </c>
      <c r="FJ50" s="97"/>
      <c r="FK50" s="97"/>
      <c r="FL50" s="73">
        <v>3085.68</v>
      </c>
      <c r="FM50" s="97"/>
      <c r="FN50" s="97"/>
      <c r="FO50" s="73">
        <v>3085.68</v>
      </c>
      <c r="FP50" s="97"/>
      <c r="FQ50" s="97"/>
      <c r="FR50" s="73">
        <v>3085.68</v>
      </c>
    </row>
    <row r="51" spans="1:174" s="105" customFormat="1" ht="12.75">
      <c r="A51" s="94" t="s">
        <v>54</v>
      </c>
      <c r="B51" s="63"/>
      <c r="C51" s="63">
        <f>318.34+1432.32</f>
        <v>1750.6599999999999</v>
      </c>
      <c r="D51" s="63"/>
      <c r="E51" s="63">
        <f>294.1+1278.65</f>
        <v>1572.75</v>
      </c>
      <c r="F51" s="63"/>
      <c r="G51" s="102">
        <f>302.18+1438.07</f>
        <v>1740.25</v>
      </c>
      <c r="H51" s="102"/>
      <c r="I51" s="102">
        <f>282.13+1563.72</f>
        <v>1845.85</v>
      </c>
      <c r="J51" s="102"/>
      <c r="K51" s="102">
        <f>252.64+1340.24</f>
        <v>1592.88</v>
      </c>
      <c r="L51" s="102"/>
      <c r="M51" s="102">
        <f>321.77+1609.82</f>
        <v>1931.59</v>
      </c>
      <c r="N51" s="102"/>
      <c r="O51" s="102">
        <f>312.88+1497.67</f>
        <v>1810.5500000000002</v>
      </c>
      <c r="P51" s="102"/>
      <c r="Q51" s="102">
        <f>311.22+1429.57</f>
        <v>1740.79</v>
      </c>
      <c r="R51" s="102"/>
      <c r="S51" s="97">
        <f t="shared" si="25"/>
        <v>13985.32</v>
      </c>
      <c r="T51" s="97"/>
      <c r="U51" s="97"/>
      <c r="V51" s="97">
        <v>1676.73</v>
      </c>
      <c r="W51" s="97"/>
      <c r="X51" s="97"/>
      <c r="Y51" s="106">
        <v>1268.45</v>
      </c>
      <c r="Z51" s="97"/>
      <c r="AA51" s="97"/>
      <c r="AB51" s="106">
        <v>1618.72</v>
      </c>
      <c r="AC51" s="63"/>
      <c r="AD51" s="63"/>
      <c r="AE51" s="63">
        <v>1130.13</v>
      </c>
      <c r="AF51" s="98">
        <f t="shared" si="5"/>
        <v>19679.350000000002</v>
      </c>
      <c r="AG51" s="97"/>
      <c r="AH51" s="97"/>
      <c r="AI51" s="97">
        <v>1502.06</v>
      </c>
      <c r="AJ51" s="97"/>
      <c r="AK51" s="97"/>
      <c r="AL51" s="97">
        <v>2227.73</v>
      </c>
      <c r="AM51" s="97"/>
      <c r="AN51" s="97"/>
      <c r="AO51" s="98">
        <f>414.51+2058.77</f>
        <v>2473.2799999999997</v>
      </c>
      <c r="AP51" s="97"/>
      <c r="AQ51" s="97"/>
      <c r="AR51" s="98">
        <f>354.79+2055.17</f>
        <v>2409.96</v>
      </c>
      <c r="AS51" s="97"/>
      <c r="AT51" s="97"/>
      <c r="AU51" s="98">
        <f>408.11+2178.63</f>
        <v>2586.7400000000002</v>
      </c>
      <c r="AV51" s="97"/>
      <c r="AW51" s="97"/>
      <c r="AX51" s="98">
        <f>408.11+1990.33</f>
        <v>2398.44</v>
      </c>
      <c r="AY51" s="73"/>
      <c r="AZ51" s="73"/>
      <c r="BA51" s="73">
        <f>410.29+2112.61</f>
        <v>2522.9</v>
      </c>
      <c r="BB51" s="73"/>
      <c r="BC51" s="73"/>
      <c r="BD51" s="73">
        <v>4562.38</v>
      </c>
      <c r="BE51" s="73"/>
      <c r="BF51" s="73"/>
      <c r="BG51" s="73">
        <v>2113.23</v>
      </c>
      <c r="BH51" s="73"/>
      <c r="BI51" s="73"/>
      <c r="BJ51" s="73">
        <v>2520.6</v>
      </c>
      <c r="BK51" s="73"/>
      <c r="BL51" s="73"/>
      <c r="BM51" s="73">
        <v>2633.84</v>
      </c>
      <c r="BN51" s="73"/>
      <c r="BO51" s="73"/>
      <c r="BP51" s="73">
        <v>2140.06</v>
      </c>
      <c r="BQ51" s="98">
        <f t="shared" si="6"/>
        <v>30091.219999999998</v>
      </c>
      <c r="BR51" s="98">
        <f t="shared" si="7"/>
        <v>49770.57</v>
      </c>
      <c r="BS51" s="73"/>
      <c r="BT51" s="73"/>
      <c r="BU51" s="73">
        <v>2245.17</v>
      </c>
      <c r="BV51" s="73"/>
      <c r="BW51" s="73"/>
      <c r="BX51" s="73">
        <v>2870.21</v>
      </c>
      <c r="BY51" s="73"/>
      <c r="BZ51" s="73"/>
      <c r="CA51" s="73">
        <v>2714.07</v>
      </c>
      <c r="CB51" s="73"/>
      <c r="CC51" s="73"/>
      <c r="CD51" s="73">
        <v>3045.47</v>
      </c>
      <c r="CE51" s="73"/>
      <c r="CF51" s="73"/>
      <c r="CG51" s="73">
        <v>2656.16</v>
      </c>
      <c r="CH51" s="73"/>
      <c r="CI51" s="73"/>
      <c r="CJ51" s="73">
        <v>2621.62</v>
      </c>
      <c r="CK51" s="73"/>
      <c r="CL51" s="73"/>
      <c r="CM51" s="73">
        <v>3198.04</v>
      </c>
      <c r="CN51" s="73"/>
      <c r="CO51" s="73"/>
      <c r="CP51" s="73">
        <v>2609.76</v>
      </c>
      <c r="CQ51" s="100">
        <f>BU51+BX51+CA51+CD51+CG51+CJ51+CM51+CP51</f>
        <v>21960.5</v>
      </c>
      <c r="CR51" s="73"/>
      <c r="CS51" s="73"/>
      <c r="CT51" s="73">
        <v>2597.11</v>
      </c>
      <c r="CU51" s="73"/>
      <c r="CV51" s="73"/>
      <c r="CW51" s="73">
        <v>2088.89</v>
      </c>
      <c r="CX51" s="73"/>
      <c r="CY51" s="73"/>
      <c r="CZ51" s="73">
        <v>2619.7</v>
      </c>
      <c r="DA51" s="73"/>
      <c r="DB51" s="73"/>
      <c r="DC51" s="73">
        <v>2675.76</v>
      </c>
      <c r="DF51" s="73"/>
      <c r="DG51" s="73"/>
      <c r="DH51" s="73">
        <v>2529.36</v>
      </c>
      <c r="DI51" s="73"/>
      <c r="DJ51" s="73"/>
      <c r="DK51" s="73">
        <v>2586.35</v>
      </c>
      <c r="DL51" s="73"/>
      <c r="DM51" s="73"/>
      <c r="DN51" s="73">
        <v>2841.27</v>
      </c>
      <c r="DO51" s="73"/>
      <c r="DP51" s="73"/>
      <c r="DQ51" s="73">
        <v>2803.54</v>
      </c>
      <c r="DR51" s="73"/>
      <c r="DS51" s="73"/>
      <c r="DT51" s="73">
        <v>2744.42</v>
      </c>
      <c r="DU51" s="73"/>
      <c r="DV51" s="73"/>
      <c r="DW51" s="73">
        <v>2938.99</v>
      </c>
      <c r="DX51" s="73"/>
      <c r="DY51" s="73"/>
      <c r="DZ51" s="73">
        <v>3022.6</v>
      </c>
      <c r="EA51" s="73"/>
      <c r="EB51" s="73"/>
      <c r="EC51" s="73">
        <v>4110.93</v>
      </c>
      <c r="ED51" s="73"/>
      <c r="EE51" s="73"/>
      <c r="EF51" s="73">
        <v>2515.38</v>
      </c>
      <c r="EG51" s="73"/>
      <c r="EH51" s="73"/>
      <c r="EI51" s="73">
        <v>3113.1</v>
      </c>
      <c r="EJ51" s="73"/>
      <c r="EK51" s="73"/>
      <c r="EL51" s="73">
        <v>2652.14</v>
      </c>
      <c r="EM51" s="73"/>
      <c r="EN51" s="73"/>
      <c r="EO51" s="73">
        <v>2831.37</v>
      </c>
      <c r="EP51" s="98">
        <f t="shared" si="13"/>
        <v>34689.45</v>
      </c>
      <c r="EQ51" s="98">
        <f t="shared" si="14"/>
        <v>34689.45</v>
      </c>
      <c r="ER51" s="103"/>
      <c r="ES51" s="103"/>
      <c r="ET51" s="98">
        <v>3085.68</v>
      </c>
      <c r="EU51" s="103"/>
      <c r="EV51" s="103"/>
      <c r="EW51" s="98">
        <v>3085.68</v>
      </c>
      <c r="EX51" s="103"/>
      <c r="EY51" s="103"/>
      <c r="EZ51" s="98">
        <v>3085.68</v>
      </c>
      <c r="FA51" s="103"/>
      <c r="FB51" s="103"/>
      <c r="FC51" s="98">
        <v>3085.68</v>
      </c>
      <c r="FD51" s="103"/>
      <c r="FE51" s="103"/>
      <c r="FF51" s="98">
        <v>3085.68</v>
      </c>
      <c r="FG51" s="103"/>
      <c r="FH51" s="103"/>
      <c r="FI51" s="98">
        <v>3085.68</v>
      </c>
      <c r="FJ51" s="103"/>
      <c r="FK51" s="103"/>
      <c r="FL51" s="98">
        <v>3085.68</v>
      </c>
      <c r="FM51" s="103"/>
      <c r="FN51" s="103"/>
      <c r="FO51" s="98">
        <v>3085.68</v>
      </c>
      <c r="FP51" s="103"/>
      <c r="FQ51" s="103"/>
      <c r="FR51" s="98">
        <v>3085.68</v>
      </c>
    </row>
    <row r="52" spans="1:174" s="5" customFormat="1" ht="12.75">
      <c r="A52" s="36" t="s">
        <v>55</v>
      </c>
      <c r="B52" s="16">
        <v>1874.47</v>
      </c>
      <c r="C52" s="16">
        <f>C50-C51</f>
        <v>46.50000000000023</v>
      </c>
      <c r="D52" s="16"/>
      <c r="E52" s="16">
        <f aca="true" t="shared" si="26" ref="E52:Q52">E50-E51</f>
        <v>260.3599999999999</v>
      </c>
      <c r="F52" s="16"/>
      <c r="G52" s="16">
        <f t="shared" si="26"/>
        <v>109.22000000000003</v>
      </c>
      <c r="H52" s="16"/>
      <c r="I52" s="16">
        <f t="shared" si="26"/>
        <v>-114.45999999999981</v>
      </c>
      <c r="J52" s="16"/>
      <c r="K52" s="16">
        <f t="shared" si="26"/>
        <v>124.83999999999992</v>
      </c>
      <c r="L52" s="16"/>
      <c r="M52" s="16">
        <f t="shared" si="26"/>
        <v>-90.94999999999982</v>
      </c>
      <c r="N52" s="16"/>
      <c r="O52" s="16">
        <f t="shared" si="26"/>
        <v>19.59999999999991</v>
      </c>
      <c r="P52" s="16"/>
      <c r="Q52" s="16">
        <f t="shared" si="26"/>
        <v>62.690000000000055</v>
      </c>
      <c r="R52" s="16">
        <v>2292.27</v>
      </c>
      <c r="S52" s="18">
        <f t="shared" si="25"/>
        <v>417.8000000000004</v>
      </c>
      <c r="T52" s="43"/>
      <c r="U52" s="43"/>
      <c r="V52" s="43">
        <f>V50-V51</f>
        <v>135.96000000000004</v>
      </c>
      <c r="W52" s="43">
        <f aca="true" t="shared" si="27" ref="W52:AL52">W50-W51</f>
        <v>0</v>
      </c>
      <c r="X52" s="43">
        <f t="shared" si="27"/>
        <v>0</v>
      </c>
      <c r="Y52" s="43">
        <f t="shared" si="27"/>
        <v>533.5799999999999</v>
      </c>
      <c r="Z52" s="43">
        <f t="shared" si="27"/>
        <v>0</v>
      </c>
      <c r="AA52" s="43">
        <f t="shared" si="27"/>
        <v>0</v>
      </c>
      <c r="AB52" s="43">
        <f t="shared" si="27"/>
        <v>120.92000000000007</v>
      </c>
      <c r="AC52" s="43">
        <f t="shared" si="27"/>
        <v>0</v>
      </c>
      <c r="AD52" s="43">
        <f t="shared" si="27"/>
        <v>0</v>
      </c>
      <c r="AE52" s="43">
        <f t="shared" si="27"/>
        <v>705.27</v>
      </c>
      <c r="AF52" s="34">
        <f t="shared" si="5"/>
        <v>1913.5300000000004</v>
      </c>
      <c r="AG52" s="43">
        <f t="shared" si="27"/>
        <v>0</v>
      </c>
      <c r="AH52" s="43">
        <f t="shared" si="27"/>
        <v>0</v>
      </c>
      <c r="AI52" s="43">
        <f t="shared" si="27"/>
        <v>1034.8400000000001</v>
      </c>
      <c r="AJ52" s="43">
        <f t="shared" si="27"/>
        <v>0</v>
      </c>
      <c r="AK52" s="43">
        <f t="shared" si="27"/>
        <v>0</v>
      </c>
      <c r="AL52" s="43">
        <f t="shared" si="27"/>
        <v>295.27</v>
      </c>
      <c r="AM52" s="43"/>
      <c r="AN52" s="43"/>
      <c r="AO52" s="43">
        <f>AO50-AO51</f>
        <v>4.230000000000473</v>
      </c>
      <c r="AP52" s="43">
        <f aca="true" t="shared" si="28" ref="AP52:AU52">AP50-AP51</f>
        <v>0</v>
      </c>
      <c r="AQ52" s="43">
        <f t="shared" si="28"/>
        <v>0</v>
      </c>
      <c r="AR52" s="43">
        <f t="shared" si="28"/>
        <v>-15.2800000000002</v>
      </c>
      <c r="AS52" s="43">
        <f t="shared" si="28"/>
        <v>0</v>
      </c>
      <c r="AT52" s="43">
        <f t="shared" si="28"/>
        <v>0</v>
      </c>
      <c r="AU52" s="43">
        <f t="shared" si="28"/>
        <v>-93.96000000000004</v>
      </c>
      <c r="AV52" s="43"/>
      <c r="AW52" s="43"/>
      <c r="AX52" s="43">
        <f>AX50-AX51</f>
        <v>94.25999999999976</v>
      </c>
      <c r="AY52" s="43">
        <f aca="true" t="shared" si="29" ref="AY52:BD52">AY50-AY51</f>
        <v>0</v>
      </c>
      <c r="AZ52" s="43">
        <f t="shared" si="29"/>
        <v>0</v>
      </c>
      <c r="BA52" s="43">
        <f t="shared" si="29"/>
        <v>-49.98000000000002</v>
      </c>
      <c r="BB52" s="43">
        <f t="shared" si="29"/>
        <v>0</v>
      </c>
      <c r="BC52" s="43">
        <f t="shared" si="29"/>
        <v>0</v>
      </c>
      <c r="BD52" s="43">
        <f t="shared" si="29"/>
        <v>-2113.7200000000003</v>
      </c>
      <c r="BE52" s="43">
        <f aca="true" t="shared" si="30" ref="BE52:BM52">BE50-BE51</f>
        <v>0</v>
      </c>
      <c r="BF52" s="43">
        <f t="shared" si="30"/>
        <v>0</v>
      </c>
      <c r="BG52" s="43">
        <f t="shared" si="30"/>
        <v>346.0999999999999</v>
      </c>
      <c r="BH52" s="43">
        <f t="shared" si="30"/>
        <v>0</v>
      </c>
      <c r="BI52" s="43">
        <f t="shared" si="30"/>
        <v>0</v>
      </c>
      <c r="BJ52" s="43">
        <f t="shared" si="30"/>
        <v>-57.75999999999976</v>
      </c>
      <c r="BK52" s="43">
        <f t="shared" si="30"/>
        <v>0</v>
      </c>
      <c r="BL52" s="43">
        <f t="shared" si="30"/>
        <v>0</v>
      </c>
      <c r="BM52" s="43">
        <f t="shared" si="30"/>
        <v>-317.53999999999996</v>
      </c>
      <c r="BN52" s="43">
        <f>BN50-BN51</f>
        <v>0</v>
      </c>
      <c r="BO52" s="43">
        <f>BO50-BO51</f>
        <v>0</v>
      </c>
      <c r="BP52" s="43">
        <f>BP50-BP51</f>
        <v>358.5999999999999</v>
      </c>
      <c r="BQ52" s="34">
        <f t="shared" si="6"/>
        <v>-514.94</v>
      </c>
      <c r="BR52" s="34">
        <f t="shared" si="7"/>
        <v>1398.5900000000004</v>
      </c>
      <c r="BS52" s="43"/>
      <c r="BT52" s="43"/>
      <c r="BU52" s="43">
        <f>BU50-BU51</f>
        <v>597.9899999999998</v>
      </c>
      <c r="BV52" s="43"/>
      <c r="BW52" s="43"/>
      <c r="BX52" s="43">
        <f>BX50-BX51</f>
        <v>-93.61000000000013</v>
      </c>
      <c r="BY52" s="43"/>
      <c r="BZ52" s="43"/>
      <c r="CA52" s="43">
        <f>CA50-CA51</f>
        <v>3.019999999999982</v>
      </c>
      <c r="CB52" s="43"/>
      <c r="CC52" s="43"/>
      <c r="CD52" s="43">
        <f>CD50-CD51</f>
        <v>-321.1399999999999</v>
      </c>
      <c r="CE52" s="43"/>
      <c r="CF52" s="43"/>
      <c r="CG52" s="43">
        <f>CG50-CG51</f>
        <v>-222.19999999999982</v>
      </c>
      <c r="CH52" s="43"/>
      <c r="CI52" s="43"/>
      <c r="CJ52" s="43">
        <f>CJ50-CJ51</f>
        <v>24.490000000000236</v>
      </c>
      <c r="CK52" s="43"/>
      <c r="CL52" s="43"/>
      <c r="CM52" s="43">
        <f>CM50-CM51</f>
        <v>-404.75999999999976</v>
      </c>
      <c r="CN52" s="43"/>
      <c r="CO52" s="43"/>
      <c r="CP52" s="43">
        <f>CP50-CP51</f>
        <v>183.51999999999998</v>
      </c>
      <c r="CQ52" s="48"/>
      <c r="CR52" s="43"/>
      <c r="CS52" s="43"/>
      <c r="CT52" s="43">
        <f>CT50-CT51</f>
        <v>-0.13000000000010914</v>
      </c>
      <c r="CU52" s="43"/>
      <c r="CV52" s="43"/>
      <c r="CW52" s="43">
        <f>CW50-CW51</f>
        <v>620.6100000000001</v>
      </c>
      <c r="CX52" s="43"/>
      <c r="CY52" s="43"/>
      <c r="CZ52" s="43">
        <f>CZ50-CZ51</f>
        <v>3.019999999999982</v>
      </c>
      <c r="DA52" s="43"/>
      <c r="DB52" s="43"/>
      <c r="DC52" s="43">
        <f>DC50-DC51</f>
        <v>-7.180000000000291</v>
      </c>
      <c r="DD52" s="48"/>
      <c r="DE52" s="48"/>
      <c r="DF52" s="43"/>
      <c r="DG52" s="43"/>
      <c r="DH52" s="43">
        <f>DH50-DH51</f>
        <v>288.8599999999997</v>
      </c>
      <c r="DI52" s="43"/>
      <c r="DJ52" s="43"/>
      <c r="DK52" s="43">
        <f>DK50-DK51</f>
        <v>231.8699999999999</v>
      </c>
      <c r="DL52" s="43"/>
      <c r="DM52" s="43"/>
      <c r="DN52" s="43">
        <f>DN50-DN51</f>
        <v>-43.9699999999998</v>
      </c>
      <c r="DO52" s="43"/>
      <c r="DP52" s="43"/>
      <c r="DQ52" s="43">
        <f>DQ50-DQ51</f>
        <v>1.8099999999999454</v>
      </c>
      <c r="DR52" s="43"/>
      <c r="DS52" s="43"/>
      <c r="DT52" s="43">
        <f>DT50-DT51</f>
        <v>122.01999999999998</v>
      </c>
      <c r="DU52" s="43"/>
      <c r="DV52" s="43"/>
      <c r="DW52" s="43">
        <f>DW50-DW51</f>
        <v>-66.06999999999971</v>
      </c>
      <c r="DX52" s="43"/>
      <c r="DY52" s="43"/>
      <c r="DZ52" s="43">
        <f>DZ50-DZ51</f>
        <v>-137.8699999999999</v>
      </c>
      <c r="EA52" s="43"/>
      <c r="EB52" s="43"/>
      <c r="EC52" s="43">
        <f>EC50-EC51</f>
        <v>-1221.1100000000001</v>
      </c>
      <c r="ED52" s="43"/>
      <c r="EE52" s="43"/>
      <c r="EF52" s="43">
        <f>EF50-EF51</f>
        <v>435.5899999999997</v>
      </c>
      <c r="EG52" s="43"/>
      <c r="EH52" s="43"/>
      <c r="EI52" s="43">
        <f>EI50-EI51</f>
        <v>-129.75999999999976</v>
      </c>
      <c r="EJ52" s="43"/>
      <c r="EK52" s="43"/>
      <c r="EL52" s="43">
        <f>EL50-EL51</f>
        <v>347.0999999999999</v>
      </c>
      <c r="EM52" s="43"/>
      <c r="EN52" s="43"/>
      <c r="EO52" s="43">
        <f>EO50-EO51</f>
        <v>129.84000000000015</v>
      </c>
      <c r="EP52" s="34">
        <f t="shared" si="13"/>
        <v>-41.690000000000055</v>
      </c>
      <c r="EQ52" s="34">
        <f t="shared" si="14"/>
        <v>-41.690000000000055</v>
      </c>
      <c r="ER52" s="25"/>
      <c r="ES52" s="25"/>
      <c r="ET52" s="25">
        <v>2559.28</v>
      </c>
      <c r="EU52" s="25"/>
      <c r="EV52" s="25"/>
      <c r="EW52" s="25">
        <v>3602.25</v>
      </c>
      <c r="EX52" s="25"/>
      <c r="EY52" s="25"/>
      <c r="EZ52" s="25">
        <v>3488.48</v>
      </c>
      <c r="FA52" s="25"/>
      <c r="FB52" s="25"/>
      <c r="FC52" s="25">
        <v>2978.79</v>
      </c>
      <c r="FD52" s="25"/>
      <c r="FE52" s="25"/>
      <c r="FF52" s="25">
        <v>2830.54</v>
      </c>
      <c r="FG52" s="25"/>
      <c r="FH52" s="25"/>
      <c r="FI52" s="25">
        <v>3175.39</v>
      </c>
      <c r="FJ52" s="25"/>
      <c r="FK52" s="25"/>
      <c r="FL52" s="25">
        <v>2948.06</v>
      </c>
      <c r="FM52" s="25"/>
      <c r="FN52" s="25"/>
      <c r="FO52" s="25">
        <v>3674.8</v>
      </c>
      <c r="FP52" s="25"/>
      <c r="FQ52" s="25"/>
      <c r="FR52" s="25">
        <v>2887.6</v>
      </c>
    </row>
    <row r="53" spans="1:174" s="5" customFormat="1" ht="22.5" hidden="1">
      <c r="A53" s="36" t="s">
        <v>60</v>
      </c>
      <c r="B53" s="16"/>
      <c r="C53" s="16"/>
      <c r="D53" s="16"/>
      <c r="E53" s="16"/>
      <c r="F53" s="1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>
        <v>417.8</v>
      </c>
      <c r="T53" s="43"/>
      <c r="U53" s="43"/>
      <c r="V53" s="43"/>
      <c r="W53" s="43"/>
      <c r="X53" s="43"/>
      <c r="Y53" s="50"/>
      <c r="Z53" s="43"/>
      <c r="AA53" s="43"/>
      <c r="AB53" s="50"/>
      <c r="AC53" s="16"/>
      <c r="AD53" s="16"/>
      <c r="AE53" s="16"/>
      <c r="AF53" s="34">
        <f t="shared" si="5"/>
        <v>417.8</v>
      </c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34">
        <f t="shared" si="6"/>
        <v>0</v>
      </c>
      <c r="BR53" s="34">
        <f t="shared" si="7"/>
        <v>417.8</v>
      </c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8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8"/>
      <c r="DE53" s="48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34">
        <f t="shared" si="13"/>
        <v>0</v>
      </c>
      <c r="EQ53" s="34">
        <f t="shared" si="14"/>
        <v>0</v>
      </c>
      <c r="ER53" s="43"/>
      <c r="ES53" s="43"/>
      <c r="ET53" s="43">
        <f>ET51-ET52</f>
        <v>526.3999999999996</v>
      </c>
      <c r="EU53" s="43"/>
      <c r="EV53" s="43"/>
      <c r="EW53" s="43">
        <f>EW51-EW52</f>
        <v>-516.5700000000002</v>
      </c>
      <c r="EX53" s="43"/>
      <c r="EY53" s="43"/>
      <c r="EZ53" s="43">
        <f>EZ51-EZ52</f>
        <v>-402.8000000000002</v>
      </c>
      <c r="FA53" s="43"/>
      <c r="FB53" s="43"/>
      <c r="FC53" s="43">
        <f>FC51-FC52</f>
        <v>106.88999999999987</v>
      </c>
      <c r="FD53" s="43"/>
      <c r="FE53" s="43"/>
      <c r="FF53" s="43">
        <f>FF51-FF52</f>
        <v>255.13999999999987</v>
      </c>
      <c r="FG53" s="43"/>
      <c r="FH53" s="43"/>
      <c r="FI53" s="43">
        <f>FI51-FI52</f>
        <v>-89.71000000000004</v>
      </c>
      <c r="FJ53" s="43"/>
      <c r="FK53" s="43"/>
      <c r="FL53" s="43">
        <f>FL51-FL52</f>
        <v>137.6199999999999</v>
      </c>
      <c r="FM53" s="43"/>
      <c r="FN53" s="43"/>
      <c r="FO53" s="43">
        <f>FO51-FO52</f>
        <v>-589.1200000000003</v>
      </c>
      <c r="FP53" s="43"/>
      <c r="FQ53" s="43"/>
      <c r="FR53" s="43">
        <f>FR51-FR52</f>
        <v>198.07999999999993</v>
      </c>
    </row>
    <row r="54" spans="1:174" s="5" customFormat="1" ht="22.5">
      <c r="A54" s="36" t="s">
        <v>57</v>
      </c>
      <c r="B54" s="16"/>
      <c r="C54" s="17">
        <f>C51-C49</f>
        <v>-116.66000000000008</v>
      </c>
      <c r="D54" s="17">
        <f aca="true" t="shared" si="31" ref="D54:Q54">D51-D49</f>
        <v>0</v>
      </c>
      <c r="E54" s="17">
        <f t="shared" si="31"/>
        <v>-294.56999999999994</v>
      </c>
      <c r="F54" s="17">
        <f t="shared" si="31"/>
        <v>0</v>
      </c>
      <c r="G54" s="17">
        <f t="shared" si="31"/>
        <v>-158.99</v>
      </c>
      <c r="H54" s="17">
        <f t="shared" si="31"/>
        <v>0</v>
      </c>
      <c r="I54" s="17">
        <f t="shared" si="31"/>
        <v>10.449999999999818</v>
      </c>
      <c r="J54" s="17">
        <f t="shared" si="31"/>
        <v>0</v>
      </c>
      <c r="K54" s="17">
        <f t="shared" si="31"/>
        <v>-226.55999999999995</v>
      </c>
      <c r="L54" s="17">
        <f t="shared" si="31"/>
        <v>0</v>
      </c>
      <c r="M54" s="17">
        <f t="shared" si="31"/>
        <v>64.26999999999998</v>
      </c>
      <c r="N54" s="17">
        <f t="shared" si="31"/>
        <v>0</v>
      </c>
      <c r="O54" s="17">
        <f t="shared" si="31"/>
        <v>7.070000000000164</v>
      </c>
      <c r="P54" s="17">
        <f t="shared" si="31"/>
        <v>0</v>
      </c>
      <c r="Q54" s="17">
        <f t="shared" si="31"/>
        <v>-62.690000000000055</v>
      </c>
      <c r="R54" s="17"/>
      <c r="S54" s="18">
        <f t="shared" si="25"/>
        <v>-777.6800000000001</v>
      </c>
      <c r="T54" s="43"/>
      <c r="U54" s="43"/>
      <c r="V54" s="43">
        <f>V51-V49</f>
        <v>-1675.1999999999998</v>
      </c>
      <c r="W54" s="43">
        <f aca="true" t="shared" si="32" ref="W54:AL54">W51-W49</f>
        <v>0</v>
      </c>
      <c r="X54" s="43">
        <f t="shared" si="32"/>
        <v>0</v>
      </c>
      <c r="Y54" s="43">
        <f t="shared" si="32"/>
        <v>-1632.2899999999997</v>
      </c>
      <c r="Z54" s="43">
        <f t="shared" si="32"/>
        <v>0</v>
      </c>
      <c r="AA54" s="43">
        <f t="shared" si="32"/>
        <v>0</v>
      </c>
      <c r="AB54" s="43">
        <f t="shared" si="32"/>
        <v>-1228.4999999999998</v>
      </c>
      <c r="AC54" s="43">
        <f t="shared" si="32"/>
        <v>0</v>
      </c>
      <c r="AD54" s="43">
        <f t="shared" si="32"/>
        <v>0</v>
      </c>
      <c r="AE54" s="43">
        <f t="shared" si="32"/>
        <v>-1548.9</v>
      </c>
      <c r="AF54" s="34">
        <f t="shared" si="5"/>
        <v>-6862.57</v>
      </c>
      <c r="AG54" s="43">
        <f t="shared" si="32"/>
        <v>0</v>
      </c>
      <c r="AH54" s="43">
        <f t="shared" si="32"/>
        <v>0</v>
      </c>
      <c r="AI54" s="43">
        <f t="shared" si="32"/>
        <v>-1034.8400000000001</v>
      </c>
      <c r="AJ54" s="43">
        <f t="shared" si="32"/>
        <v>0</v>
      </c>
      <c r="AK54" s="43">
        <f t="shared" si="32"/>
        <v>0</v>
      </c>
      <c r="AL54" s="43">
        <f t="shared" si="32"/>
        <v>-295.27</v>
      </c>
      <c r="AM54" s="43"/>
      <c r="AN54" s="43"/>
      <c r="AO54" s="43">
        <f>AO51-AO49</f>
        <v>-4.230000000000473</v>
      </c>
      <c r="AP54" s="43">
        <f aca="true" t="shared" si="33" ref="AP54:AU54">AP51-AP49</f>
        <v>0</v>
      </c>
      <c r="AQ54" s="43">
        <f t="shared" si="33"/>
        <v>0</v>
      </c>
      <c r="AR54" s="43">
        <f t="shared" si="33"/>
        <v>15.2800000000002</v>
      </c>
      <c r="AS54" s="43">
        <f t="shared" si="33"/>
        <v>0</v>
      </c>
      <c r="AT54" s="43">
        <f t="shared" si="33"/>
        <v>0</v>
      </c>
      <c r="AU54" s="43">
        <f t="shared" si="33"/>
        <v>93.96000000000004</v>
      </c>
      <c r="AV54" s="43"/>
      <c r="AW54" s="43"/>
      <c r="AX54" s="43">
        <f>AX51-AX49</f>
        <v>-94.25999999999976</v>
      </c>
      <c r="AY54" s="43">
        <f aca="true" t="shared" si="34" ref="AY54:BD54">AY51-AY49</f>
        <v>0</v>
      </c>
      <c r="AZ54" s="43">
        <f t="shared" si="34"/>
        <v>0</v>
      </c>
      <c r="BA54" s="43">
        <f t="shared" si="34"/>
        <v>49.98000000000002</v>
      </c>
      <c r="BB54" s="43">
        <f t="shared" si="34"/>
        <v>0</v>
      </c>
      <c r="BC54" s="43">
        <f t="shared" si="34"/>
        <v>0</v>
      </c>
      <c r="BD54" s="43">
        <f t="shared" si="34"/>
        <v>2113.7200000000003</v>
      </c>
      <c r="BE54" s="43">
        <f aca="true" t="shared" si="35" ref="BE54:BM54">BE51-BE49</f>
        <v>0</v>
      </c>
      <c r="BF54" s="43">
        <f t="shared" si="35"/>
        <v>0</v>
      </c>
      <c r="BG54" s="43">
        <f t="shared" si="35"/>
        <v>-346.0999999999999</v>
      </c>
      <c r="BH54" s="43">
        <f t="shared" si="35"/>
        <v>0</v>
      </c>
      <c r="BI54" s="43">
        <f t="shared" si="35"/>
        <v>0</v>
      </c>
      <c r="BJ54" s="43">
        <f t="shared" si="35"/>
        <v>57.75999999999976</v>
      </c>
      <c r="BK54" s="43">
        <f t="shared" si="35"/>
        <v>0</v>
      </c>
      <c r="BL54" s="43">
        <f t="shared" si="35"/>
        <v>0</v>
      </c>
      <c r="BM54" s="43">
        <f t="shared" si="35"/>
        <v>317.53999999999996</v>
      </c>
      <c r="BN54" s="43">
        <f>BN51-BN49</f>
        <v>0</v>
      </c>
      <c r="BO54" s="43">
        <f>BO51-BO49</f>
        <v>0</v>
      </c>
      <c r="BP54" s="43">
        <f>BP51-BP49</f>
        <v>-358.5999999999999</v>
      </c>
      <c r="BQ54" s="34">
        <f t="shared" si="6"/>
        <v>514.94</v>
      </c>
      <c r="BR54" s="34">
        <f t="shared" si="7"/>
        <v>-6347.629999999999</v>
      </c>
      <c r="BS54" s="43"/>
      <c r="BT54" s="43"/>
      <c r="BU54" s="43">
        <f>BU51-BU49</f>
        <v>-597.9899999999998</v>
      </c>
      <c r="BV54" s="43"/>
      <c r="BW54" s="43"/>
      <c r="BX54" s="43">
        <f>BX51-BX49</f>
        <v>93.61000000000013</v>
      </c>
      <c r="BY54" s="43"/>
      <c r="BZ54" s="43"/>
      <c r="CA54" s="43">
        <f>CA51-CA49</f>
        <v>-3.019999999999982</v>
      </c>
      <c r="CB54" s="43"/>
      <c r="CC54" s="43"/>
      <c r="CD54" s="43">
        <f>CD51-CD49</f>
        <v>321.25</v>
      </c>
      <c r="CE54" s="43"/>
      <c r="CF54" s="43"/>
      <c r="CG54" s="43">
        <f>CG51-CG49</f>
        <v>222.19999999999982</v>
      </c>
      <c r="CH54" s="43"/>
      <c r="CI54" s="43"/>
      <c r="CJ54" s="43">
        <f>CJ51-CJ49</f>
        <v>-24.490000000000236</v>
      </c>
      <c r="CK54" s="43"/>
      <c r="CL54" s="43"/>
      <c r="CM54" s="43">
        <f>CM51-CM49</f>
        <v>404.75999999999976</v>
      </c>
      <c r="CN54" s="43"/>
      <c r="CO54" s="43"/>
      <c r="CP54" s="43">
        <f>CP51-CP49</f>
        <v>-183.51999999999998</v>
      </c>
      <c r="CQ54" s="41">
        <f>CQ42+CQ49</f>
        <v>321597.52999999997</v>
      </c>
      <c r="CR54" s="43"/>
      <c r="CS54" s="43"/>
      <c r="CT54" s="43">
        <f>CT51-CT49</f>
        <v>0.13000000000010914</v>
      </c>
      <c r="CU54" s="43"/>
      <c r="CV54" s="43"/>
      <c r="CW54" s="43">
        <f>CW51-CW49</f>
        <v>-620.6100000000001</v>
      </c>
      <c r="CX54" s="43"/>
      <c r="CY54" s="43"/>
      <c r="CZ54" s="43">
        <f>CZ51-CZ49</f>
        <v>-3.019999999999982</v>
      </c>
      <c r="DA54" s="43"/>
      <c r="DB54" s="43"/>
      <c r="DC54" s="43">
        <f>DC51-DC49</f>
        <v>7.180000000000291</v>
      </c>
      <c r="DD54" s="48"/>
      <c r="DE54" s="48"/>
      <c r="DF54" s="43"/>
      <c r="DG54" s="43"/>
      <c r="DH54" s="43">
        <f>DH51-DH49</f>
        <v>-288.8599999999997</v>
      </c>
      <c r="DI54" s="43"/>
      <c r="DJ54" s="43"/>
      <c r="DK54" s="43">
        <f>DK51-DK49</f>
        <v>-231.8699999999999</v>
      </c>
      <c r="DL54" s="43"/>
      <c r="DM54" s="43"/>
      <c r="DN54" s="43">
        <f>DN51-DN49</f>
        <v>43.9699999999998</v>
      </c>
      <c r="DO54" s="43"/>
      <c r="DP54" s="43"/>
      <c r="DQ54" s="43">
        <f>DQ51-DQ49</f>
        <v>-1.8099999999999454</v>
      </c>
      <c r="DR54" s="43"/>
      <c r="DS54" s="43"/>
      <c r="DT54" s="43">
        <f>DT51-DT49</f>
        <v>-122.01999999999998</v>
      </c>
      <c r="DU54" s="43"/>
      <c r="DV54" s="43"/>
      <c r="DW54" s="43">
        <f>DW51-DW49</f>
        <v>66.06999999999971</v>
      </c>
      <c r="DX54" s="43"/>
      <c r="DY54" s="43"/>
      <c r="DZ54" s="43">
        <f>DZ51-DZ49</f>
        <v>137.8699999999999</v>
      </c>
      <c r="EA54" s="43"/>
      <c r="EB54" s="43"/>
      <c r="EC54" s="43">
        <f>EC51-EC49</f>
        <v>1221.1100000000001</v>
      </c>
      <c r="ED54" s="43"/>
      <c r="EE54" s="43"/>
      <c r="EF54" s="43">
        <f>EF51-EF49</f>
        <v>-435.5899999999997</v>
      </c>
      <c r="EG54" s="43"/>
      <c r="EH54" s="43"/>
      <c r="EI54" s="43">
        <f>EI51-EI49</f>
        <v>129.75999999999976</v>
      </c>
      <c r="EJ54" s="43"/>
      <c r="EK54" s="43"/>
      <c r="EL54" s="43">
        <f>EL51-EL49</f>
        <v>-347.0999999999999</v>
      </c>
      <c r="EM54" s="43"/>
      <c r="EN54" s="43"/>
      <c r="EO54" s="43">
        <f>EO51-EO49</f>
        <v>-129.84000000000015</v>
      </c>
      <c r="EP54" s="34">
        <f t="shared" si="13"/>
        <v>41.690000000000055</v>
      </c>
      <c r="EQ54" s="34">
        <f t="shared" si="14"/>
        <v>41.690000000000055</v>
      </c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</row>
    <row r="55" spans="1:174" s="6" customFormat="1" ht="18.75" customHeight="1">
      <c r="A55" s="51" t="s">
        <v>61</v>
      </c>
      <c r="B55" s="52"/>
      <c r="C55" s="53">
        <f>C45+C52</f>
        <v>1892.9400000000026</v>
      </c>
      <c r="D55" s="53">
        <f aca="true" t="shared" si="36" ref="D55:Q55">D45+D52</f>
        <v>0</v>
      </c>
      <c r="E55" s="53">
        <f t="shared" si="36"/>
        <v>1625.9900000000027</v>
      </c>
      <c r="F55" s="53">
        <f t="shared" si="36"/>
        <v>0</v>
      </c>
      <c r="G55" s="53">
        <f t="shared" si="36"/>
        <v>1145.9000000000021</v>
      </c>
      <c r="H55" s="53">
        <f t="shared" si="36"/>
        <v>0</v>
      </c>
      <c r="I55" s="53">
        <f t="shared" si="36"/>
        <v>-885.4799999999966</v>
      </c>
      <c r="J55" s="53">
        <f t="shared" si="36"/>
        <v>0</v>
      </c>
      <c r="K55" s="53">
        <f t="shared" si="36"/>
        <v>818.8800000000008</v>
      </c>
      <c r="L55" s="53">
        <f t="shared" si="36"/>
        <v>0</v>
      </c>
      <c r="M55" s="53">
        <f t="shared" si="36"/>
        <v>-905.1499999999969</v>
      </c>
      <c r="N55" s="53">
        <f t="shared" si="36"/>
        <v>0</v>
      </c>
      <c r="O55" s="53">
        <f t="shared" si="36"/>
        <v>581.5100000000034</v>
      </c>
      <c r="P55" s="53">
        <f t="shared" si="36"/>
        <v>0</v>
      </c>
      <c r="Q55" s="53">
        <f t="shared" si="36"/>
        <v>744.5200000000018</v>
      </c>
      <c r="R55" s="54"/>
      <c r="S55" s="18">
        <f>S45+S52</f>
        <v>30543.44</v>
      </c>
      <c r="T55" s="43"/>
      <c r="U55" s="43"/>
      <c r="V55" s="43">
        <f>V45+V52</f>
        <v>-2156.739999999997</v>
      </c>
      <c r="W55" s="43">
        <f aca="true" t="shared" si="37" ref="W55:AL55">W45+W52</f>
        <v>0</v>
      </c>
      <c r="X55" s="43">
        <f t="shared" si="37"/>
        <v>0</v>
      </c>
      <c r="Y55" s="43">
        <f t="shared" si="37"/>
        <v>2890.380000000003</v>
      </c>
      <c r="Z55" s="43">
        <f t="shared" si="37"/>
        <v>0</v>
      </c>
      <c r="AA55" s="43">
        <f t="shared" si="37"/>
        <v>0</v>
      </c>
      <c r="AB55" s="43">
        <f t="shared" si="37"/>
        <v>-1289.6200000000008</v>
      </c>
      <c r="AC55" s="43">
        <f t="shared" si="37"/>
        <v>0</v>
      </c>
      <c r="AD55" s="43">
        <f t="shared" si="37"/>
        <v>0</v>
      </c>
      <c r="AE55" s="43">
        <f t="shared" si="37"/>
        <v>3958.639999999999</v>
      </c>
      <c r="AF55" s="34">
        <f t="shared" si="5"/>
        <v>33946.1</v>
      </c>
      <c r="AG55" s="43">
        <f t="shared" si="37"/>
        <v>0</v>
      </c>
      <c r="AH55" s="43">
        <f t="shared" si="37"/>
        <v>0</v>
      </c>
      <c r="AI55" s="43">
        <f t="shared" si="37"/>
        <v>2153.980000000003</v>
      </c>
      <c r="AJ55" s="43">
        <f t="shared" si="37"/>
        <v>0</v>
      </c>
      <c r="AK55" s="43">
        <f t="shared" si="37"/>
        <v>0</v>
      </c>
      <c r="AL55" s="43">
        <f t="shared" si="37"/>
        <v>-1591.5399999999977</v>
      </c>
      <c r="AM55" s="43"/>
      <c r="AN55" s="43"/>
      <c r="AO55" s="43">
        <f>AO45+AO52</f>
        <v>38.74000000000251</v>
      </c>
      <c r="AP55" s="43">
        <f aca="true" t="shared" si="38" ref="AP55:AU55">AP45+AP52</f>
        <v>0</v>
      </c>
      <c r="AQ55" s="43">
        <f t="shared" si="38"/>
        <v>0</v>
      </c>
      <c r="AR55" s="43">
        <f t="shared" si="38"/>
        <v>-417.7399999999993</v>
      </c>
      <c r="AS55" s="43">
        <f t="shared" si="38"/>
        <v>0</v>
      </c>
      <c r="AT55" s="43">
        <f t="shared" si="38"/>
        <v>0</v>
      </c>
      <c r="AU55" s="43">
        <f t="shared" si="38"/>
        <v>-706.4999999999973</v>
      </c>
      <c r="AV55" s="43"/>
      <c r="AW55" s="43"/>
      <c r="AX55" s="43">
        <f>AX45+AX52</f>
        <v>501.0200000000018</v>
      </c>
      <c r="AY55" s="43">
        <f aca="true" t="shared" si="39" ref="AY55:BD55">AY45+AY52</f>
        <v>0</v>
      </c>
      <c r="AZ55" s="43">
        <f t="shared" si="39"/>
        <v>0</v>
      </c>
      <c r="BA55" s="43">
        <f t="shared" si="39"/>
        <v>-108.71999999999798</v>
      </c>
      <c r="BB55" s="43">
        <f t="shared" si="39"/>
        <v>0</v>
      </c>
      <c r="BC55" s="43">
        <f t="shared" si="39"/>
        <v>0</v>
      </c>
      <c r="BD55" s="43">
        <f t="shared" si="39"/>
        <v>-18680.280000000002</v>
      </c>
      <c r="BE55" s="43">
        <f aca="true" t="shared" si="40" ref="BE55:BM55">BE45+BE52</f>
        <v>0</v>
      </c>
      <c r="BF55" s="43">
        <f t="shared" si="40"/>
        <v>0</v>
      </c>
      <c r="BG55" s="43">
        <f t="shared" si="40"/>
        <v>2272.6000000000017</v>
      </c>
      <c r="BH55" s="43">
        <f t="shared" si="40"/>
        <v>0</v>
      </c>
      <c r="BI55" s="43">
        <f t="shared" si="40"/>
        <v>0</v>
      </c>
      <c r="BJ55" s="43">
        <f t="shared" si="40"/>
        <v>60.08000000000038</v>
      </c>
      <c r="BK55" s="43">
        <f t="shared" si="40"/>
        <v>0</v>
      </c>
      <c r="BL55" s="43">
        <f t="shared" si="40"/>
        <v>0</v>
      </c>
      <c r="BM55" s="43">
        <f t="shared" si="40"/>
        <v>-1103.0799999999972</v>
      </c>
      <c r="BN55" s="43">
        <f>BN45+BN52</f>
        <v>0</v>
      </c>
      <c r="BO55" s="43">
        <f>BO45+BO52</f>
        <v>0</v>
      </c>
      <c r="BP55" s="43">
        <f>BP45+BP52</f>
        <v>1780.1700000000033</v>
      </c>
      <c r="BQ55" s="34">
        <f t="shared" si="6"/>
        <v>-15801.269999999977</v>
      </c>
      <c r="BR55" s="34">
        <f t="shared" si="7"/>
        <v>18144.830000000024</v>
      </c>
      <c r="BS55" s="43"/>
      <c r="BT55" s="43"/>
      <c r="BU55" s="43">
        <f>BU45+BU52</f>
        <v>544.0700000000015</v>
      </c>
      <c r="BV55" s="43"/>
      <c r="BW55" s="43"/>
      <c r="BX55" s="43">
        <f>BX45+BX52</f>
        <v>-269.4500000000003</v>
      </c>
      <c r="BY55" s="43"/>
      <c r="BZ55" s="43"/>
      <c r="CA55" s="43">
        <f>CA45+CA52</f>
        <v>-131.29999999999973</v>
      </c>
      <c r="CB55" s="43"/>
      <c r="CC55" s="43"/>
      <c r="CD55" s="43">
        <f>CD45+CD52</f>
        <v>-1279.4399999999991</v>
      </c>
      <c r="CE55" s="43"/>
      <c r="CF55" s="43"/>
      <c r="CG55" s="43">
        <f>CG45+CG52</f>
        <v>-224.67999999999938</v>
      </c>
      <c r="CH55" s="43"/>
      <c r="CI55" s="43"/>
      <c r="CJ55" s="43">
        <f>CJ45+CJ52</f>
        <v>729.0300000000011</v>
      </c>
      <c r="CK55" s="43"/>
      <c r="CL55" s="43"/>
      <c r="CM55" s="43">
        <f>CM45+CM52</f>
        <v>-2571.2499999999977</v>
      </c>
      <c r="CN55" s="43"/>
      <c r="CO55" s="43"/>
      <c r="CP55" s="43">
        <f>CP45+CP52</f>
        <v>1486.0499999999988</v>
      </c>
      <c r="CQ55" s="41">
        <f>CQ43+CQ50</f>
        <v>168613.24999999997</v>
      </c>
      <c r="CR55" s="43"/>
      <c r="CS55" s="43"/>
      <c r="CT55" s="43">
        <f>CT45+CT52</f>
        <v>797.8600000000015</v>
      </c>
      <c r="CU55" s="43"/>
      <c r="CV55" s="43"/>
      <c r="CW55" s="43">
        <f>CW45+CW52</f>
        <v>4691.040000000001</v>
      </c>
      <c r="CX55" s="43"/>
      <c r="CY55" s="43"/>
      <c r="CZ55" s="43">
        <f>CZ45+CZ52</f>
        <v>274.6900000000019</v>
      </c>
      <c r="DA55" s="43"/>
      <c r="DB55" s="43"/>
      <c r="DC55" s="43">
        <f>DC45+DC52</f>
        <v>419.34999999999854</v>
      </c>
      <c r="DD55" s="55"/>
      <c r="DE55" s="55"/>
      <c r="DF55" s="43"/>
      <c r="DG55" s="43"/>
      <c r="DH55" s="43">
        <f>DH45+DH52</f>
        <v>20919.100000000006</v>
      </c>
      <c r="DI55" s="43"/>
      <c r="DJ55" s="43"/>
      <c r="DK55" s="43">
        <f>DK45+DK52</f>
        <v>5456.380000000002</v>
      </c>
      <c r="DL55" s="43"/>
      <c r="DM55" s="43"/>
      <c r="DN55" s="43">
        <f>DN45+DN52</f>
        <v>-60.4899999999966</v>
      </c>
      <c r="DO55" s="43"/>
      <c r="DP55" s="43"/>
      <c r="DQ55" s="43">
        <f>DQ45+DQ52</f>
        <v>1.8099999999999454</v>
      </c>
      <c r="DR55" s="43"/>
      <c r="DS55" s="43"/>
      <c r="DT55" s="43">
        <f>DT45+DT52</f>
        <v>2171.340000000007</v>
      </c>
      <c r="DU55" s="43"/>
      <c r="DV55" s="43"/>
      <c r="DW55" s="43">
        <f>DW45+DW52</f>
        <v>-185.7899999999936</v>
      </c>
      <c r="DX55" s="43"/>
      <c r="DY55" s="43"/>
      <c r="DZ55" s="43">
        <f>DZ45+DZ52</f>
        <v>-198.2999999999929</v>
      </c>
      <c r="EA55" s="43"/>
      <c r="EB55" s="43"/>
      <c r="EC55" s="43">
        <f>EC45+EC52</f>
        <v>-7776.610000000001</v>
      </c>
      <c r="ED55" s="43"/>
      <c r="EE55" s="43"/>
      <c r="EF55" s="43">
        <f>EF45+EF52</f>
        <v>-5460.889999999996</v>
      </c>
      <c r="EG55" s="43"/>
      <c r="EH55" s="43"/>
      <c r="EI55" s="43">
        <f>EI45+EI52</f>
        <v>-210.7399999999957</v>
      </c>
      <c r="EJ55" s="43"/>
      <c r="EK55" s="43"/>
      <c r="EL55" s="43">
        <f>EL45+EL52</f>
        <v>3074.5400000000022</v>
      </c>
      <c r="EM55" s="43"/>
      <c r="EN55" s="43"/>
      <c r="EO55" s="43">
        <f>EO45+EO52</f>
        <v>2669.0200000000004</v>
      </c>
      <c r="EP55" s="34">
        <f t="shared" si="13"/>
        <v>20399.370000000043</v>
      </c>
      <c r="EQ55" s="34">
        <f t="shared" si="14"/>
        <v>20399.370000000043</v>
      </c>
      <c r="ER55" s="43"/>
      <c r="ES55" s="43"/>
      <c r="ET55" s="43">
        <f>ET52-ET50</f>
        <v>-526.3999999999996</v>
      </c>
      <c r="EU55" s="43"/>
      <c r="EV55" s="43"/>
      <c r="EW55" s="43">
        <f>EW52-EW50</f>
        <v>516.5700000000002</v>
      </c>
      <c r="EX55" s="43"/>
      <c r="EY55" s="43"/>
      <c r="EZ55" s="43">
        <f>EZ52-EZ50</f>
        <v>402.8000000000002</v>
      </c>
      <c r="FA55" s="43"/>
      <c r="FB55" s="43"/>
      <c r="FC55" s="43">
        <f>FC52-FC50</f>
        <v>-106.88999999999987</v>
      </c>
      <c r="FD55" s="43"/>
      <c r="FE55" s="43"/>
      <c r="FF55" s="43">
        <f>FF52-FF50</f>
        <v>-255.13999999999987</v>
      </c>
      <c r="FG55" s="43"/>
      <c r="FH55" s="43"/>
      <c r="FI55" s="43">
        <f>FI52-FI50</f>
        <v>89.71000000000004</v>
      </c>
      <c r="FJ55" s="43"/>
      <c r="FK55" s="43"/>
      <c r="FL55" s="43">
        <f>FL52-FL50</f>
        <v>-137.6199999999999</v>
      </c>
      <c r="FM55" s="43"/>
      <c r="FN55" s="43"/>
      <c r="FO55" s="43">
        <f>FO52-FO50</f>
        <v>589.1200000000003</v>
      </c>
      <c r="FP55" s="43"/>
      <c r="FQ55" s="43"/>
      <c r="FR55" s="43">
        <f>FR52-FR50</f>
        <v>-198.07999999999993</v>
      </c>
    </row>
    <row r="56" spans="1:174" s="6" customFormat="1" ht="24">
      <c r="A56" s="51" t="s">
        <v>62</v>
      </c>
      <c r="B56" s="52"/>
      <c r="C56" s="53">
        <f>C47+C54</f>
        <v>2417.090000000002</v>
      </c>
      <c r="D56" s="53">
        <f aca="true" t="shared" si="41" ref="D56:Q56">D47+D54</f>
        <v>0</v>
      </c>
      <c r="E56" s="53">
        <f t="shared" si="41"/>
        <v>2910.4400000000005</v>
      </c>
      <c r="F56" s="53">
        <f t="shared" si="41"/>
        <v>0</v>
      </c>
      <c r="G56" s="53">
        <f t="shared" si="41"/>
        <v>2138.2299999999996</v>
      </c>
      <c r="H56" s="53">
        <f t="shared" si="41"/>
        <v>0</v>
      </c>
      <c r="I56" s="53">
        <f t="shared" si="41"/>
        <v>4362.119999999998</v>
      </c>
      <c r="J56" s="53">
        <f t="shared" si="41"/>
        <v>0</v>
      </c>
      <c r="K56" s="53">
        <f t="shared" si="41"/>
        <v>2021.1200000000022</v>
      </c>
      <c r="L56" s="53">
        <f t="shared" si="41"/>
        <v>0</v>
      </c>
      <c r="M56" s="53">
        <f t="shared" si="41"/>
        <v>5639.560000000001</v>
      </c>
      <c r="N56" s="53">
        <f t="shared" si="41"/>
        <v>0</v>
      </c>
      <c r="O56" s="53">
        <f t="shared" si="41"/>
        <v>3751.4100000000003</v>
      </c>
      <c r="P56" s="53">
        <f t="shared" si="41"/>
        <v>0</v>
      </c>
      <c r="Q56" s="53">
        <f t="shared" si="41"/>
        <v>1590.15</v>
      </c>
      <c r="R56" s="54"/>
      <c r="S56" s="18">
        <f t="shared" si="25"/>
        <v>24830.120000000006</v>
      </c>
      <c r="T56" s="43"/>
      <c r="U56" s="43"/>
      <c r="V56" s="43">
        <f>V47+V54</f>
        <v>5167.189999999998</v>
      </c>
      <c r="W56" s="43">
        <f aca="true" t="shared" si="42" ref="W56:AL56">W47+W54</f>
        <v>0</v>
      </c>
      <c r="X56" s="43">
        <f t="shared" si="42"/>
        <v>0</v>
      </c>
      <c r="Y56" s="43">
        <f t="shared" si="42"/>
        <v>-13187.9</v>
      </c>
      <c r="Z56" s="43">
        <f t="shared" si="42"/>
        <v>0</v>
      </c>
      <c r="AA56" s="43">
        <f t="shared" si="42"/>
        <v>0</v>
      </c>
      <c r="AB56" s="43">
        <f t="shared" si="42"/>
        <v>-41571.020000000004</v>
      </c>
      <c r="AC56" s="43">
        <f t="shared" si="42"/>
        <v>0</v>
      </c>
      <c r="AD56" s="43">
        <f t="shared" si="42"/>
        <v>0</v>
      </c>
      <c r="AE56" s="43">
        <f t="shared" si="42"/>
        <v>-38565.1845</v>
      </c>
      <c r="AF56" s="34">
        <f t="shared" si="5"/>
        <v>-63326.7945</v>
      </c>
      <c r="AG56" s="43">
        <f t="shared" si="42"/>
        <v>0</v>
      </c>
      <c r="AH56" s="43">
        <f t="shared" si="42"/>
        <v>0</v>
      </c>
      <c r="AI56" s="43">
        <f t="shared" si="42"/>
        <v>-6005.439999999999</v>
      </c>
      <c r="AJ56" s="43">
        <f t="shared" si="42"/>
        <v>0</v>
      </c>
      <c r="AK56" s="43">
        <f t="shared" si="42"/>
        <v>0</v>
      </c>
      <c r="AL56" s="43">
        <f t="shared" si="42"/>
        <v>-11801.029999999999</v>
      </c>
      <c r="AM56" s="43"/>
      <c r="AN56" s="43"/>
      <c r="AO56" s="43">
        <f>AO47+AO54</f>
        <v>-11593.729999999992</v>
      </c>
      <c r="AP56" s="43">
        <f aca="true" t="shared" si="43" ref="AP56:AU56">AP47+AP54</f>
        <v>0</v>
      </c>
      <c r="AQ56" s="43">
        <f t="shared" si="43"/>
        <v>0</v>
      </c>
      <c r="AR56" s="43">
        <f t="shared" si="43"/>
        <v>-714.7399999999966</v>
      </c>
      <c r="AS56" s="43">
        <f t="shared" si="43"/>
        <v>0</v>
      </c>
      <c r="AT56" s="43">
        <f t="shared" si="43"/>
        <v>0</v>
      </c>
      <c r="AU56" s="43">
        <f t="shared" si="43"/>
        <v>132.97999999999683</v>
      </c>
      <c r="AV56" s="43"/>
      <c r="AW56" s="43"/>
      <c r="AX56" s="43">
        <f>AX47+AX54</f>
        <v>2745.030000000003</v>
      </c>
      <c r="AY56" s="43">
        <f aca="true" t="shared" si="44" ref="AY56:BD56">AY47+AY54</f>
        <v>0</v>
      </c>
      <c r="AZ56" s="43">
        <f t="shared" si="44"/>
        <v>0</v>
      </c>
      <c r="BA56" s="43">
        <f t="shared" si="44"/>
        <v>-9253.720000000001</v>
      </c>
      <c r="BB56" s="43">
        <f t="shared" si="44"/>
        <v>0</v>
      </c>
      <c r="BC56" s="43">
        <f t="shared" si="44"/>
        <v>0</v>
      </c>
      <c r="BD56" s="43">
        <f t="shared" si="44"/>
        <v>21422.240000000005</v>
      </c>
      <c r="BE56" s="43">
        <f aca="true" t="shared" si="45" ref="BE56:BM56">BE47+BE54</f>
        <v>0</v>
      </c>
      <c r="BF56" s="43">
        <f t="shared" si="45"/>
        <v>0</v>
      </c>
      <c r="BG56" s="43">
        <f t="shared" si="45"/>
        <v>1120.7200000000016</v>
      </c>
      <c r="BH56" s="43">
        <f t="shared" si="45"/>
        <v>0</v>
      </c>
      <c r="BI56" s="43">
        <f t="shared" si="45"/>
        <v>0</v>
      </c>
      <c r="BJ56" s="43">
        <f t="shared" si="45"/>
        <v>-70.99999999999864</v>
      </c>
      <c r="BK56" s="43">
        <f t="shared" si="45"/>
        <v>0</v>
      </c>
      <c r="BL56" s="43">
        <f t="shared" si="45"/>
        <v>0</v>
      </c>
      <c r="BM56" s="43">
        <f t="shared" si="45"/>
        <v>5492.03</v>
      </c>
      <c r="BN56" s="43">
        <f>BN47+BN54</f>
        <v>0</v>
      </c>
      <c r="BO56" s="43">
        <f>BO47+BO54</f>
        <v>0</v>
      </c>
      <c r="BP56" s="43">
        <f>BP47+BP54</f>
        <v>-10612.500000000002</v>
      </c>
      <c r="BQ56" s="34">
        <f t="shared" si="6"/>
        <v>-19139.15999999999</v>
      </c>
      <c r="BR56" s="34">
        <f t="shared" si="7"/>
        <v>-82465.95449999999</v>
      </c>
      <c r="BS56" s="43"/>
      <c r="BT56" s="43"/>
      <c r="BU56" s="43">
        <f>BU47+BU54</f>
        <v>-7568.470000000003</v>
      </c>
      <c r="BV56" s="43"/>
      <c r="BW56" s="43"/>
      <c r="BX56" s="43">
        <f>BX47+BX54</f>
        <v>-5421.859999999997</v>
      </c>
      <c r="BY56" s="43"/>
      <c r="BZ56" s="43"/>
      <c r="CA56" s="43">
        <f>CA47+CA54</f>
        <v>-562.0200000000036</v>
      </c>
      <c r="CB56" s="43"/>
      <c r="CC56" s="43"/>
      <c r="CD56" s="43">
        <f>CD47+CD54</f>
        <v>3099.4199999999983</v>
      </c>
      <c r="CE56" s="43"/>
      <c r="CF56" s="43"/>
      <c r="CG56" s="43">
        <f>CG47+CG54</f>
        <v>2166.8499999999976</v>
      </c>
      <c r="CH56" s="43"/>
      <c r="CI56" s="43"/>
      <c r="CJ56" s="43">
        <f>CJ47+CJ54</f>
        <v>-2547.1200000000013</v>
      </c>
      <c r="CK56" s="43"/>
      <c r="CL56" s="43"/>
      <c r="CM56" s="43">
        <f>CM47+CM54</f>
        <v>-141301.12999999995</v>
      </c>
      <c r="CN56" s="43"/>
      <c r="CO56" s="43"/>
      <c r="CP56" s="43">
        <f>CP47+CP54</f>
        <v>867.0200000000009</v>
      </c>
      <c r="CQ56" s="41">
        <f>CQ44+CQ51</f>
        <v>170330.22</v>
      </c>
      <c r="CR56" s="43"/>
      <c r="CS56" s="43"/>
      <c r="CT56" s="43">
        <f>CT47+CT54</f>
        <v>1458.2399999999989</v>
      </c>
      <c r="CU56" s="43"/>
      <c r="CV56" s="43"/>
      <c r="CW56" s="43">
        <f>CW47+CW54</f>
        <v>-2579.7900000000004</v>
      </c>
      <c r="CX56" s="43"/>
      <c r="CY56" s="43"/>
      <c r="CZ56" s="43">
        <f>CZ47+CZ54</f>
        <v>390.1499999999983</v>
      </c>
      <c r="DA56" s="43"/>
      <c r="DB56" s="43"/>
      <c r="DC56" s="43">
        <f>DC47+DC54</f>
        <v>1349.619999999999</v>
      </c>
      <c r="DD56" s="55"/>
      <c r="DE56" s="55"/>
      <c r="DF56" s="43"/>
      <c r="DG56" s="43"/>
      <c r="DH56" s="43">
        <f>DH47+DH54</f>
        <v>-733.6000000000013</v>
      </c>
      <c r="DI56" s="43"/>
      <c r="DJ56" s="43"/>
      <c r="DK56" s="43">
        <f>DK47+DK54</f>
        <v>4241.11</v>
      </c>
      <c r="DL56" s="43"/>
      <c r="DM56" s="43"/>
      <c r="DN56" s="43">
        <f>DN47+DN54</f>
        <v>-35332.13999999999</v>
      </c>
      <c r="DO56" s="43"/>
      <c r="DP56" s="43"/>
      <c r="DQ56" s="43">
        <f>DQ47+DQ54</f>
        <v>11636.240000000003</v>
      </c>
      <c r="DR56" s="43"/>
      <c r="DS56" s="43"/>
      <c r="DT56" s="43">
        <f>DT47+DT54</f>
        <v>15909.939999999995</v>
      </c>
      <c r="DU56" s="43"/>
      <c r="DV56" s="43"/>
      <c r="DW56" s="43">
        <f>DW47+DW54</f>
        <v>19839.429999999997</v>
      </c>
      <c r="DX56" s="43"/>
      <c r="DY56" s="43"/>
      <c r="DZ56" s="43">
        <f>DZ47+DZ54</f>
        <v>17735.959999999995</v>
      </c>
      <c r="EA56" s="43"/>
      <c r="EB56" s="43"/>
      <c r="EC56" s="43">
        <f>EC47+EC54</f>
        <v>-24248.67999999998</v>
      </c>
      <c r="ED56" s="43"/>
      <c r="EE56" s="43"/>
      <c r="EF56" s="43">
        <f>EF47+EF54</f>
        <v>25998.55</v>
      </c>
      <c r="EG56" s="43"/>
      <c r="EH56" s="43"/>
      <c r="EI56" s="43">
        <f>EI47+EI54</f>
        <v>1323.4499999999948</v>
      </c>
      <c r="EJ56" s="43"/>
      <c r="EK56" s="43"/>
      <c r="EL56" s="43">
        <f>EL47+EL54</f>
        <v>12582.38</v>
      </c>
      <c r="EM56" s="43"/>
      <c r="EN56" s="43"/>
      <c r="EO56" s="43">
        <f>EO47+EO54</f>
        <v>17430.500000000004</v>
      </c>
      <c r="EP56" s="107">
        <f t="shared" si="13"/>
        <v>66383.14</v>
      </c>
      <c r="EQ56" s="34">
        <f t="shared" si="14"/>
        <v>66383.14</v>
      </c>
      <c r="ER56" s="43"/>
      <c r="ES56" s="43"/>
      <c r="ET56" s="43">
        <f>ET46+ET53</f>
        <v>24764.68</v>
      </c>
      <c r="EU56" s="43"/>
      <c r="EV56" s="43"/>
      <c r="EW56" s="43">
        <f>EW46+EW53</f>
        <v>-3997.759999999995</v>
      </c>
      <c r="EX56" s="43"/>
      <c r="EY56" s="43"/>
      <c r="EZ56" s="43">
        <f>EZ46+EZ53</f>
        <v>-4230.149999999999</v>
      </c>
      <c r="FA56" s="43"/>
      <c r="FB56" s="43"/>
      <c r="FC56" s="43">
        <f>FC46+FC53</f>
        <v>2400.1699999999987</v>
      </c>
      <c r="FD56" s="43"/>
      <c r="FE56" s="43"/>
      <c r="FF56" s="43">
        <f>FF46+FF53</f>
        <v>5208.959999999999</v>
      </c>
      <c r="FG56" s="43"/>
      <c r="FH56" s="43"/>
      <c r="FI56" s="43">
        <f>FI46+FI53</f>
        <v>-1624.8300000000027</v>
      </c>
      <c r="FJ56" s="43"/>
      <c r="FK56" s="43"/>
      <c r="FL56" s="43">
        <f>FL46+FL53</f>
        <v>2794.9299999999976</v>
      </c>
      <c r="FM56" s="43"/>
      <c r="FN56" s="43"/>
      <c r="FO56" s="43">
        <f>FO46+FO53</f>
        <v>-11517.349999999997</v>
      </c>
      <c r="FP56" s="43"/>
      <c r="FQ56" s="43"/>
      <c r="FR56" s="43">
        <f>FR46+FR53</f>
        <v>3928.7700000000023</v>
      </c>
    </row>
    <row r="57" spans="1:174" ht="12.75" hidden="1">
      <c r="A57" s="56"/>
      <c r="B57" s="56"/>
      <c r="C57" s="56"/>
      <c r="D57" s="56"/>
      <c r="E57" s="42">
        <f>C56+E56</f>
        <v>5327.5300000000025</v>
      </c>
      <c r="T57" s="8"/>
      <c r="U57" s="8"/>
      <c r="V57" s="8"/>
      <c r="W57" s="8"/>
      <c r="X57" s="8"/>
      <c r="Y57" s="8"/>
      <c r="Z57" s="8"/>
      <c r="AA57" s="8"/>
      <c r="AB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>
        <f>ET48+ET55</f>
        <v>5747.08</v>
      </c>
      <c r="EU57" s="43"/>
      <c r="EV57" s="43"/>
      <c r="EW57" s="43">
        <f>EW48+EW55</f>
        <v>40061.189999999995</v>
      </c>
      <c r="EX57" s="43"/>
      <c r="EY57" s="43"/>
      <c r="EZ57" s="43">
        <f>EZ48+EZ55</f>
        <v>-65428.249999999985</v>
      </c>
      <c r="FA57" s="43"/>
      <c r="FB57" s="43"/>
      <c r="FC57" s="43">
        <f>FC48+FC55</f>
        <v>-61482.59999999999</v>
      </c>
      <c r="FD57" s="43"/>
      <c r="FE57" s="43"/>
      <c r="FF57" s="43">
        <f>FF48+FF55</f>
        <v>-46364.14000000001</v>
      </c>
      <c r="FG57" s="43"/>
      <c r="FH57" s="43"/>
      <c r="FI57" s="43">
        <f>FI48+FI55</f>
        <v>39100.87</v>
      </c>
      <c r="FJ57" s="43"/>
      <c r="FK57" s="43"/>
      <c r="FL57" s="43">
        <f>FL48+FL55</f>
        <v>34681.10999999999</v>
      </c>
      <c r="FM57" s="43"/>
      <c r="FN57" s="43"/>
      <c r="FO57" s="43">
        <f>FO48+FO55</f>
        <v>48993.38999999999</v>
      </c>
      <c r="FP57" s="43"/>
      <c r="FQ57" s="43"/>
      <c r="FR57" s="43">
        <f>FR48+FR55</f>
        <v>33547.26999999999</v>
      </c>
    </row>
    <row r="58" spans="1:174" ht="12.75" hidden="1">
      <c r="A58" s="56"/>
      <c r="B58" s="56"/>
      <c r="C58" s="56"/>
      <c r="D58" s="56"/>
      <c r="T58" s="8"/>
      <c r="U58" s="8"/>
      <c r="V58" s="8"/>
      <c r="W58" s="8"/>
      <c r="X58" s="8"/>
      <c r="Y58" s="8"/>
      <c r="Z58" s="8"/>
      <c r="AA58" s="8"/>
      <c r="AB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57">
        <f>AU56+AR56+AO56+AL56+AI56+AE56+AB56+Y56+V56+S56</f>
        <v>-93308.75449999998</v>
      </c>
      <c r="AV58" s="8"/>
      <c r="AW58" s="5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</row>
    <row r="59" spans="1:174" ht="12.75" hidden="1">
      <c r="A59" s="56"/>
      <c r="B59" s="56"/>
      <c r="C59" s="56"/>
      <c r="D59" s="56"/>
      <c r="T59" s="8"/>
      <c r="U59" s="8"/>
      <c r="V59" s="8"/>
      <c r="W59" s="8"/>
      <c r="X59" s="8"/>
      <c r="Y59" s="8"/>
      <c r="Z59" s="8"/>
      <c r="AA59" s="8"/>
      <c r="AB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</row>
    <row r="60" spans="1:174" ht="12.75" hidden="1">
      <c r="A60" s="56"/>
      <c r="B60" s="56"/>
      <c r="C60" s="56"/>
      <c r="D60" s="56"/>
      <c r="T60" s="8"/>
      <c r="U60" s="8"/>
      <c r="V60" s="8"/>
      <c r="W60" s="8"/>
      <c r="X60" s="8"/>
      <c r="Y60" s="8"/>
      <c r="Z60" s="8"/>
      <c r="AA60" s="8"/>
      <c r="AB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57"/>
      <c r="AV60" s="8"/>
      <c r="AW60" s="8"/>
      <c r="AX60" s="57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</row>
    <row r="61" spans="1:174" ht="12.75" hidden="1">
      <c r="A61" s="56"/>
      <c r="B61" s="56"/>
      <c r="C61" s="56"/>
      <c r="D61" s="56"/>
      <c r="T61" s="8"/>
      <c r="U61" s="8"/>
      <c r="V61" s="8"/>
      <c r="W61" s="8"/>
      <c r="X61" s="8"/>
      <c r="Y61" s="8"/>
      <c r="Z61" s="8"/>
      <c r="AA61" s="8"/>
      <c r="AB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</row>
    <row r="62" spans="1:174" ht="12.75" hidden="1">
      <c r="A62" s="56"/>
      <c r="B62" s="56"/>
      <c r="C62" s="56"/>
      <c r="D62" s="56"/>
      <c r="T62" s="8"/>
      <c r="U62" s="8"/>
      <c r="V62" s="8"/>
      <c r="W62" s="8"/>
      <c r="X62" s="8"/>
      <c r="Y62" s="8"/>
      <c r="Z62" s="8"/>
      <c r="AA62" s="8"/>
      <c r="AB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</row>
    <row r="63" spans="1:174" ht="12.75" hidden="1">
      <c r="A63" s="56"/>
      <c r="B63" s="56"/>
      <c r="C63" s="56"/>
      <c r="D63" s="56"/>
      <c r="T63" s="8"/>
      <c r="U63" s="8"/>
      <c r="V63" s="8"/>
      <c r="W63" s="8"/>
      <c r="X63" s="8"/>
      <c r="Y63" s="8"/>
      <c r="Z63" s="8"/>
      <c r="AA63" s="8"/>
      <c r="AB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57"/>
      <c r="AV63" s="8"/>
      <c r="AW63" s="8"/>
      <c r="AX63" s="57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</row>
    <row r="64" spans="1:174" ht="12.75" hidden="1">
      <c r="A64" s="56"/>
      <c r="B64" s="56"/>
      <c r="C64" s="56"/>
      <c r="D64" s="56"/>
      <c r="T64" s="8"/>
      <c r="U64" s="8"/>
      <c r="V64" s="8"/>
      <c r="W64" s="8"/>
      <c r="X64" s="8"/>
      <c r="Y64" s="8"/>
      <c r="Z64" s="8"/>
      <c r="AA64" s="8"/>
      <c r="AB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</row>
    <row r="65" spans="1:174" ht="12.75" hidden="1">
      <c r="A65" s="56"/>
      <c r="B65" s="56"/>
      <c r="C65" s="56"/>
      <c r="D65" s="56"/>
      <c r="T65" s="8"/>
      <c r="U65" s="8"/>
      <c r="V65" s="8"/>
      <c r="W65" s="8"/>
      <c r="X65" s="8"/>
      <c r="Y65" s="8"/>
      <c r="Z65" s="8"/>
      <c r="AA65" s="8"/>
      <c r="AB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</row>
    <row r="66" spans="1:174" ht="12.75" hidden="1">
      <c r="A66" s="56"/>
      <c r="B66" s="56"/>
      <c r="C66" s="56"/>
      <c r="D66" s="56"/>
      <c r="T66" s="8"/>
      <c r="U66" s="8"/>
      <c r="V66" s="8"/>
      <c r="W66" s="8"/>
      <c r="X66" s="8"/>
      <c r="Y66" s="8"/>
      <c r="Z66" s="8"/>
      <c r="AA66" s="8"/>
      <c r="AB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</row>
    <row r="67" spans="1:174" ht="12.75" hidden="1">
      <c r="A67" s="56"/>
      <c r="B67" s="56"/>
      <c r="C67" s="56"/>
      <c r="D67" s="56"/>
      <c r="T67" s="8"/>
      <c r="U67" s="8"/>
      <c r="V67" s="8"/>
      <c r="W67" s="8"/>
      <c r="X67" s="8"/>
      <c r="Y67" s="8"/>
      <c r="Z67" s="8"/>
      <c r="AA67" s="8"/>
      <c r="AB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</row>
    <row r="68" spans="1:174" ht="12.75" hidden="1">
      <c r="A68" s="56"/>
      <c r="B68" s="56"/>
      <c r="C68" s="56"/>
      <c r="D68" s="56"/>
      <c r="T68" s="8"/>
      <c r="U68" s="8"/>
      <c r="V68" s="8"/>
      <c r="W68" s="8"/>
      <c r="X68" s="8"/>
      <c r="Y68" s="8"/>
      <c r="Z68" s="8"/>
      <c r="AA68" s="8"/>
      <c r="AB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</row>
    <row r="69" spans="1:174" ht="12.75" hidden="1">
      <c r="A69" s="56"/>
      <c r="B69" s="56"/>
      <c r="C69" s="56"/>
      <c r="D69" s="56"/>
      <c r="T69" s="8"/>
      <c r="U69" s="8"/>
      <c r="V69" s="8"/>
      <c r="W69" s="8"/>
      <c r="X69" s="8"/>
      <c r="Y69" s="8"/>
      <c r="Z69" s="8"/>
      <c r="AA69" s="8"/>
      <c r="AB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</row>
    <row r="70" spans="1:174" ht="12.75">
      <c r="A70" s="56"/>
      <c r="B70" s="56"/>
      <c r="C70" s="56"/>
      <c r="D70" s="56"/>
      <c r="T70" s="8"/>
      <c r="U70" s="8"/>
      <c r="V70" s="57">
        <f>S56+V56</f>
        <v>29997.310000000005</v>
      </c>
      <c r="W70" s="8"/>
      <c r="X70" s="8"/>
      <c r="Y70" s="8"/>
      <c r="Z70" s="8"/>
      <c r="AA70" s="8"/>
      <c r="AB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</row>
    <row r="71" spans="1:174" ht="14.25">
      <c r="A71" s="130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57">
        <f>BD72+BG56+BJ56</f>
        <v>-72807.27</v>
      </c>
      <c r="BK71" s="8"/>
      <c r="BL71" s="8"/>
      <c r="BM71" s="57">
        <f>BJ71+BM56</f>
        <v>-67315.24</v>
      </c>
      <c r="BN71" s="8"/>
      <c r="BO71" s="8"/>
      <c r="BP71" s="57">
        <v>-84109.31</v>
      </c>
      <c r="BQ71" s="57"/>
      <c r="BR71" s="57"/>
      <c r="BS71" s="8"/>
      <c r="BT71" s="8"/>
      <c r="BU71" s="57">
        <f>BP73+BU56</f>
        <v>-77432.57</v>
      </c>
      <c r="BV71" s="8"/>
      <c r="BW71" s="8"/>
      <c r="BX71" s="57">
        <f>BU71+BX56</f>
        <v>-82854.43000000001</v>
      </c>
      <c r="BY71" s="8"/>
      <c r="BZ71" s="8"/>
      <c r="CA71" s="57">
        <f>BX71+CA56</f>
        <v>-83416.45000000001</v>
      </c>
      <c r="CB71" s="8"/>
      <c r="CC71" s="8"/>
      <c r="CD71" s="57">
        <f>CA71+CD56</f>
        <v>-80317.03000000001</v>
      </c>
      <c r="CE71" s="8"/>
      <c r="CF71" s="8"/>
      <c r="CG71" s="57">
        <f>CD71+CG56</f>
        <v>-78150.18000000002</v>
      </c>
      <c r="CH71" s="8"/>
      <c r="CI71" s="8"/>
      <c r="CJ71" s="57">
        <f>CG71+CJ56</f>
        <v>-80697.30000000002</v>
      </c>
      <c r="CK71" s="8"/>
      <c r="CL71" s="8"/>
      <c r="CM71" s="57">
        <f>CJ71+CM56</f>
        <v>-221998.42999999996</v>
      </c>
      <c r="CN71" s="8"/>
      <c r="CO71" s="8"/>
      <c r="CP71" s="57">
        <f>CM71+CP56</f>
        <v>-221131.40999999997</v>
      </c>
      <c r="CR71" s="8"/>
      <c r="CS71" s="8"/>
      <c r="CT71" s="57">
        <f>CP74+CT56</f>
        <v>-199459.22999999998</v>
      </c>
      <c r="CU71" s="8"/>
      <c r="CV71" s="8"/>
      <c r="CW71" s="57">
        <f>CT74+CW56</f>
        <v>-190800.86</v>
      </c>
      <c r="CX71" s="8"/>
      <c r="CY71" s="8"/>
      <c r="CZ71" s="57">
        <f>CW74+CZ56</f>
        <v>-178833.19999999998</v>
      </c>
      <c r="DA71" s="8"/>
      <c r="DB71" s="8"/>
      <c r="DC71" s="57">
        <f>CZ74+DC56</f>
        <v>-165906.06999999998</v>
      </c>
      <c r="DF71" s="8"/>
      <c r="DG71" s="8"/>
      <c r="DH71" s="57">
        <f>DC75+DH56</f>
        <v>-137085.24999999997</v>
      </c>
      <c r="DI71" s="8"/>
      <c r="DJ71" s="8"/>
      <c r="DK71" s="57">
        <f>DH75+DK56</f>
        <v>-132844.13999999998</v>
      </c>
      <c r="DL71" s="8"/>
      <c r="DM71" s="8"/>
      <c r="DN71" s="57">
        <f>DK75+DN56</f>
        <v>-168176.27999999997</v>
      </c>
      <c r="DO71" s="8"/>
      <c r="DP71" s="8"/>
      <c r="DQ71" s="57">
        <f>DN75+DQ56</f>
        <v>-156540.03999999998</v>
      </c>
      <c r="DR71" s="8"/>
      <c r="DS71" s="8"/>
      <c r="DT71" s="57">
        <f>DQ75+DT56</f>
        <v>-140630.09999999998</v>
      </c>
      <c r="DU71" s="8"/>
      <c r="DV71" s="8"/>
      <c r="DW71" s="57">
        <f>DT75+DW56</f>
        <v>-107383.94999999998</v>
      </c>
      <c r="DX71" s="8"/>
      <c r="DY71" s="8"/>
      <c r="DZ71" s="57">
        <f>DW75+DZ56</f>
        <v>-89349.54999999999</v>
      </c>
      <c r="EA71" s="8"/>
      <c r="EB71" s="8"/>
      <c r="EC71" s="57">
        <f>DZ75+EC56</f>
        <v>-113242.60999999997</v>
      </c>
      <c r="ED71" s="8"/>
      <c r="EE71" s="8"/>
      <c r="EF71" s="57">
        <f>EC75+EF56</f>
        <v>-86056.46999999997</v>
      </c>
      <c r="EG71" s="8"/>
      <c r="EH71" s="8"/>
      <c r="EI71" s="57">
        <f>EF75+EI56</f>
        <v>-83141.85999999997</v>
      </c>
      <c r="EJ71" s="8"/>
      <c r="EK71" s="8"/>
      <c r="EL71" s="57">
        <f>EI75+EL56</f>
        <v>-70537.25999999997</v>
      </c>
      <c r="EM71" s="8"/>
      <c r="EN71" s="8"/>
      <c r="EO71" s="57">
        <f>EL75+EO56</f>
        <v>-53090.59999999996</v>
      </c>
      <c r="EP71" s="57"/>
      <c r="EQ71" s="57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</row>
    <row r="72" spans="1:174" ht="14.25">
      <c r="A72" s="58"/>
      <c r="B72" s="58"/>
      <c r="C72" s="58"/>
      <c r="D72" s="58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57"/>
      <c r="BB72" s="8"/>
      <c r="BC72" s="8"/>
      <c r="BD72" s="42">
        <v>-73856.99</v>
      </c>
      <c r="BE72" s="8"/>
      <c r="BF72" s="8"/>
      <c r="BG72" s="42"/>
      <c r="BH72" s="8"/>
      <c r="BI72" s="8"/>
      <c r="BJ72" s="42"/>
      <c r="BK72" s="8"/>
      <c r="BL72" s="8"/>
      <c r="BM72" s="42"/>
      <c r="BN72" s="8"/>
      <c r="BO72" s="8" t="s">
        <v>275</v>
      </c>
      <c r="BP72" s="42">
        <v>14245.21</v>
      </c>
      <c r="BQ72" s="42"/>
      <c r="BR72" s="42"/>
      <c r="BS72" s="8"/>
      <c r="BT72" s="8"/>
      <c r="BU72" s="42"/>
      <c r="BV72" s="8"/>
      <c r="BW72" s="8"/>
      <c r="BX72" s="42"/>
      <c r="BY72" s="8"/>
      <c r="BZ72" s="8"/>
      <c r="CA72" s="42"/>
      <c r="CB72" s="8"/>
      <c r="CC72" s="8"/>
      <c r="CD72" s="42"/>
      <c r="CE72" s="8"/>
      <c r="CF72" s="8"/>
      <c r="CG72" s="42"/>
      <c r="CH72" s="8"/>
      <c r="CI72" s="8"/>
      <c r="CJ72" s="42"/>
      <c r="CK72" s="8"/>
      <c r="CL72" s="8"/>
      <c r="CM72" s="42"/>
      <c r="CN72" s="8"/>
      <c r="CO72" s="8" t="s">
        <v>340</v>
      </c>
      <c r="CP72" s="57">
        <v>9752.54</v>
      </c>
      <c r="CR72" s="8"/>
      <c r="CS72" s="8" t="s">
        <v>340</v>
      </c>
      <c r="CT72" s="57"/>
      <c r="CU72" s="8"/>
      <c r="CV72" s="8" t="s">
        <v>340</v>
      </c>
      <c r="CW72" s="57"/>
      <c r="CX72" s="8"/>
      <c r="CY72" s="8" t="s">
        <v>340</v>
      </c>
      <c r="CZ72" s="57"/>
      <c r="DA72" s="8"/>
      <c r="DB72" s="8" t="s">
        <v>340</v>
      </c>
      <c r="DC72" s="57">
        <v>4916.53</v>
      </c>
      <c r="DF72" s="8"/>
      <c r="DG72" s="8" t="s">
        <v>340</v>
      </c>
      <c r="DH72" s="57"/>
      <c r="DI72" s="8"/>
      <c r="DJ72" s="8" t="s">
        <v>340</v>
      </c>
      <c r="DK72" s="57"/>
      <c r="DL72" s="8"/>
      <c r="DM72" s="8" t="s">
        <v>340</v>
      </c>
      <c r="DN72" s="57"/>
      <c r="DO72" s="8"/>
      <c r="DP72" s="8" t="s">
        <v>340</v>
      </c>
      <c r="DQ72" s="57"/>
      <c r="DR72" s="8"/>
      <c r="DS72" s="8" t="s">
        <v>340</v>
      </c>
      <c r="DT72" s="57"/>
      <c r="DU72" s="8"/>
      <c r="DV72" s="8" t="s">
        <v>340</v>
      </c>
      <c r="DW72" s="57"/>
      <c r="DX72" s="8"/>
      <c r="DY72" s="8" t="s">
        <v>340</v>
      </c>
      <c r="DZ72" s="57"/>
      <c r="EA72" s="8"/>
      <c r="EB72" s="8" t="s">
        <v>340</v>
      </c>
      <c r="EC72" s="57"/>
      <c r="ED72" s="8"/>
      <c r="EE72" s="8" t="s">
        <v>340</v>
      </c>
      <c r="EF72" s="57"/>
      <c r="EG72" s="8"/>
      <c r="EH72" s="8" t="s">
        <v>340</v>
      </c>
      <c r="EI72" s="57"/>
      <c r="EJ72" s="8"/>
      <c r="EK72" s="8" t="s">
        <v>340</v>
      </c>
      <c r="EL72" s="57"/>
      <c r="EM72" s="8"/>
      <c r="EN72" s="8" t="s">
        <v>340</v>
      </c>
      <c r="EO72" s="57">
        <v>25788.4</v>
      </c>
      <c r="EP72" s="57">
        <f>EO72</f>
        <v>25788.4</v>
      </c>
      <c r="EQ72" s="57">
        <f>EP72</f>
        <v>25788.4</v>
      </c>
      <c r="ER72" s="8"/>
      <c r="ES72" s="8"/>
      <c r="ET72" s="57">
        <f>EQ75+ET57</f>
        <v>33453.08000000006</v>
      </c>
      <c r="EU72" s="8"/>
      <c r="EV72" s="8"/>
      <c r="EW72" s="57">
        <f>ET76+EW57</f>
        <v>73523.00000000006</v>
      </c>
      <c r="EX72" s="8"/>
      <c r="EY72" s="8"/>
      <c r="EZ72" s="57">
        <f>EW76+EZ57</f>
        <v>8102.110000000073</v>
      </c>
      <c r="FA72" s="8"/>
      <c r="FB72" s="8"/>
      <c r="FC72" s="57">
        <f>EZ76+FC57</f>
        <v>-53373.98999999992</v>
      </c>
      <c r="FD72" s="8"/>
      <c r="FE72" s="8"/>
      <c r="FF72" s="57">
        <f>FC76+FF57</f>
        <v>-99736.40999999992</v>
      </c>
      <c r="FG72" s="8"/>
      <c r="FH72" s="8"/>
      <c r="FI72" s="57">
        <f>FF76+FI57</f>
        <v>-60634.31999999991</v>
      </c>
      <c r="FJ72" s="8"/>
      <c r="FK72" s="8"/>
      <c r="FL72" s="57">
        <f>FI76+FL57</f>
        <v>-25952.38999999992</v>
      </c>
      <c r="FM72" s="8"/>
      <c r="FN72" s="8"/>
      <c r="FO72" s="57">
        <f>FL76+FO57</f>
        <v>23041.560000000074</v>
      </c>
      <c r="FP72" s="8"/>
      <c r="FQ72" s="8"/>
      <c r="FR72" s="57">
        <f>FO76+FR57</f>
        <v>56589.19000000006</v>
      </c>
    </row>
    <row r="73" spans="1:174" ht="14.25">
      <c r="A73" s="130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57">
        <f>BP71+BP72</f>
        <v>-69864.1</v>
      </c>
      <c r="BQ73" s="57">
        <f>BQ42+BQ49</f>
        <v>279067.58999999997</v>
      </c>
      <c r="BR73" s="8"/>
      <c r="BS73" s="8"/>
      <c r="BT73" s="8"/>
      <c r="BU73" s="57">
        <f>BU42+BU49</f>
        <v>28228.24</v>
      </c>
      <c r="BV73" s="8"/>
      <c r="BW73" s="8"/>
      <c r="BX73" s="57">
        <f>BX42+BX49</f>
        <v>26828.589999999997</v>
      </c>
      <c r="BY73" s="8"/>
      <c r="BZ73" s="8"/>
      <c r="CA73" s="57">
        <f>CA42+CA49</f>
        <v>21771.090000000004</v>
      </c>
      <c r="CB73" s="8"/>
      <c r="CC73" s="8"/>
      <c r="CD73" s="57">
        <f>CD42+CD49</f>
        <v>19265.030000000002</v>
      </c>
      <c r="CE73" s="8"/>
      <c r="CF73" s="8"/>
      <c r="CG73" s="57">
        <f>CG42+CG49</f>
        <v>18852.47</v>
      </c>
      <c r="CH73" s="8"/>
      <c r="CI73" s="8"/>
      <c r="CJ73" s="57">
        <f>CJ42+CJ49</f>
        <v>22824.88</v>
      </c>
      <c r="CK73" s="8"/>
      <c r="CL73" s="8"/>
      <c r="CM73" s="57">
        <f>CM42+CM49</f>
        <v>165026.33999999997</v>
      </c>
      <c r="CN73" s="8"/>
      <c r="CO73" s="8" t="s">
        <v>341</v>
      </c>
      <c r="CP73" s="57">
        <v>10461.4</v>
      </c>
      <c r="CR73" s="8"/>
      <c r="CS73" s="8" t="s">
        <v>341</v>
      </c>
      <c r="CT73" s="57">
        <v>11238.16</v>
      </c>
      <c r="CU73" s="8"/>
      <c r="CV73" s="8" t="s">
        <v>341</v>
      </c>
      <c r="CW73" s="57">
        <v>11577.51</v>
      </c>
      <c r="CX73" s="8"/>
      <c r="CY73" s="8" t="s">
        <v>341</v>
      </c>
      <c r="CZ73" s="57">
        <v>11577.51</v>
      </c>
      <c r="DA73" s="8"/>
      <c r="DB73" s="8" t="s">
        <v>341</v>
      </c>
      <c r="DC73" s="57">
        <v>11281.89</v>
      </c>
      <c r="DF73" s="8"/>
      <c r="DG73" s="8" t="s">
        <v>341</v>
      </c>
      <c r="DH73" s="57"/>
      <c r="DI73" s="8"/>
      <c r="DJ73" s="8" t="s">
        <v>341</v>
      </c>
      <c r="DK73" s="57"/>
      <c r="DL73" s="8"/>
      <c r="DM73" s="8" t="s">
        <v>341</v>
      </c>
      <c r="DN73" s="57"/>
      <c r="DO73" s="8"/>
      <c r="DP73" s="8" t="s">
        <v>341</v>
      </c>
      <c r="DQ73" s="57"/>
      <c r="DR73" s="8"/>
      <c r="DS73" s="8" t="s">
        <v>341</v>
      </c>
      <c r="DT73" s="57">
        <f>11167.48+435.73+721.73+780.69+301.09</f>
        <v>13406.72</v>
      </c>
      <c r="DU73" s="8"/>
      <c r="DV73" s="8" t="s">
        <v>341</v>
      </c>
      <c r="DW73" s="57">
        <v>298.44</v>
      </c>
      <c r="DX73" s="8"/>
      <c r="DY73" s="8" t="s">
        <v>341</v>
      </c>
      <c r="DZ73" s="57">
        <v>355.62</v>
      </c>
      <c r="EA73" s="8"/>
      <c r="EB73" s="8" t="s">
        <v>341</v>
      </c>
      <c r="EC73" s="57">
        <v>1187.59</v>
      </c>
      <c r="ED73" s="8"/>
      <c r="EE73" s="8" t="s">
        <v>341</v>
      </c>
      <c r="EF73" s="57">
        <v>1591.16</v>
      </c>
      <c r="EG73" s="8"/>
      <c r="EH73" s="8" t="s">
        <v>341</v>
      </c>
      <c r="EI73" s="57">
        <v>22.22</v>
      </c>
      <c r="EJ73" s="8"/>
      <c r="EK73" s="8" t="s">
        <v>341</v>
      </c>
      <c r="EL73" s="57">
        <v>16.16</v>
      </c>
      <c r="EM73" s="8"/>
      <c r="EN73" s="8" t="s">
        <v>341</v>
      </c>
      <c r="EO73" s="57">
        <v>8.2</v>
      </c>
      <c r="EP73" s="57">
        <f>EO73+EL73+EI73+EF73+EC73+DZ73+DW73+DT73</f>
        <v>16886.11</v>
      </c>
      <c r="EQ73" s="57">
        <f>EP73</f>
        <v>16886.11</v>
      </c>
      <c r="ER73" s="8"/>
      <c r="ES73" s="8" t="s">
        <v>340</v>
      </c>
      <c r="ET73" s="57"/>
      <c r="EU73" s="8"/>
      <c r="EV73" s="8" t="s">
        <v>340</v>
      </c>
      <c r="EW73" s="57"/>
      <c r="EX73" s="8"/>
      <c r="EY73" s="8" t="s">
        <v>340</v>
      </c>
      <c r="EZ73" s="57"/>
      <c r="FA73" s="8"/>
      <c r="FB73" s="8" t="s">
        <v>340</v>
      </c>
      <c r="FC73" s="57"/>
      <c r="FD73" s="8"/>
      <c r="FE73" s="8" t="s">
        <v>340</v>
      </c>
      <c r="FF73" s="57"/>
      <c r="FG73" s="8"/>
      <c r="FH73" s="8" t="s">
        <v>340</v>
      </c>
      <c r="FI73" s="57"/>
      <c r="FJ73" s="8"/>
      <c r="FK73" s="8" t="s">
        <v>340</v>
      </c>
      <c r="FL73" s="57"/>
      <c r="FM73" s="8"/>
      <c r="FN73" s="8" t="s">
        <v>340</v>
      </c>
      <c r="FO73" s="57"/>
      <c r="FP73" s="8"/>
      <c r="FQ73" s="8" t="s">
        <v>340</v>
      </c>
      <c r="FR73" s="57"/>
    </row>
    <row r="74" spans="1:174" ht="12.75">
      <c r="A74" s="56"/>
      <c r="B74" s="56"/>
      <c r="C74" s="56"/>
      <c r="D74" s="56"/>
      <c r="T74" s="8"/>
      <c r="U74" s="8"/>
      <c r="V74" s="8"/>
      <c r="W74" s="8"/>
      <c r="X74" s="8"/>
      <c r="Y74" s="8"/>
      <c r="Z74" s="8"/>
      <c r="AA74" s="8"/>
      <c r="AB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57"/>
      <c r="BE74" s="8"/>
      <c r="BF74" s="8"/>
      <c r="BG74" s="57"/>
      <c r="BH74" s="8"/>
      <c r="BI74" s="8"/>
      <c r="BJ74" s="57"/>
      <c r="BK74" s="8"/>
      <c r="BL74" s="8"/>
      <c r="BM74" s="57"/>
      <c r="BN74" s="8"/>
      <c r="BO74" s="8"/>
      <c r="BP74" s="57"/>
      <c r="BQ74" s="57">
        <f>BQ44+BQ51+BP72</f>
        <v>274173.63999999996</v>
      </c>
      <c r="BR74" s="57"/>
      <c r="BS74" s="8"/>
      <c r="BT74" s="8"/>
      <c r="BU74" s="57">
        <f>BU44+BU51</f>
        <v>20659.769999999997</v>
      </c>
      <c r="BV74" s="8"/>
      <c r="BW74" s="8"/>
      <c r="BX74" s="57">
        <f>BX44+BX51</f>
        <v>21406.73</v>
      </c>
      <c r="BY74" s="8"/>
      <c r="BZ74" s="8"/>
      <c r="CA74" s="57">
        <f>CA44+CA51</f>
        <v>21209.07</v>
      </c>
      <c r="CB74" s="8"/>
      <c r="CC74" s="8"/>
      <c r="CD74" s="57">
        <f>CD44+CD51</f>
        <v>22364.45</v>
      </c>
      <c r="CE74" s="8"/>
      <c r="CF74" s="8"/>
      <c r="CG74" s="57">
        <f>CG44+CG51</f>
        <v>21019.32</v>
      </c>
      <c r="CH74" s="8"/>
      <c r="CI74" s="8"/>
      <c r="CJ74" s="57">
        <f>CJ44+CJ51</f>
        <v>20277.76</v>
      </c>
      <c r="CK74" s="8"/>
      <c r="CL74" s="8"/>
      <c r="CM74" s="57">
        <f>CM44+CM51</f>
        <v>23725.21</v>
      </c>
      <c r="CN74" s="8"/>
      <c r="CO74" s="8" t="s">
        <v>342</v>
      </c>
      <c r="CP74" s="57">
        <f>CP71+CP72+CP73</f>
        <v>-200917.46999999997</v>
      </c>
      <c r="CR74" s="8"/>
      <c r="CS74" s="8" t="s">
        <v>342</v>
      </c>
      <c r="CT74" s="57">
        <f>CT71+CT72+CT73</f>
        <v>-188221.06999999998</v>
      </c>
      <c r="CU74" s="8"/>
      <c r="CV74" s="8" t="s">
        <v>342</v>
      </c>
      <c r="CW74" s="57">
        <f>CW71+CW72+CW73</f>
        <v>-179223.34999999998</v>
      </c>
      <c r="CX74" s="8"/>
      <c r="CY74" s="8" t="s">
        <v>342</v>
      </c>
      <c r="CZ74" s="57">
        <f>CZ71+CZ72+CZ73</f>
        <v>-167255.68999999997</v>
      </c>
      <c r="DA74" s="8"/>
      <c r="DB74" s="8" t="s">
        <v>359</v>
      </c>
      <c r="DC74" s="57">
        <v>13356</v>
      </c>
      <c r="DF74" s="8"/>
      <c r="DG74" s="8" t="s">
        <v>359</v>
      </c>
      <c r="DH74" s="57"/>
      <c r="DI74" s="8"/>
      <c r="DJ74" s="8" t="s">
        <v>359</v>
      </c>
      <c r="DK74" s="57"/>
      <c r="DL74" s="8"/>
      <c r="DM74" s="8" t="s">
        <v>359</v>
      </c>
      <c r="DN74" s="57"/>
      <c r="DO74" s="8"/>
      <c r="DP74" s="8" t="s">
        <v>359</v>
      </c>
      <c r="DQ74" s="57"/>
      <c r="DR74" s="8"/>
      <c r="DS74" s="8" t="s">
        <v>359</v>
      </c>
      <c r="DT74" s="57"/>
      <c r="DU74" s="8"/>
      <c r="DV74" s="8" t="s">
        <v>359</v>
      </c>
      <c r="DW74" s="57"/>
      <c r="DX74" s="8"/>
      <c r="DY74" s="8" t="s">
        <v>359</v>
      </c>
      <c r="DZ74" s="57"/>
      <c r="EA74" s="8"/>
      <c r="EB74" s="8" t="s">
        <v>359</v>
      </c>
      <c r="EC74" s="57"/>
      <c r="ED74" s="8"/>
      <c r="EE74" s="8" t="s">
        <v>359</v>
      </c>
      <c r="EF74" s="57"/>
      <c r="EG74" s="8"/>
      <c r="EH74" s="8" t="s">
        <v>359</v>
      </c>
      <c r="EI74" s="57"/>
      <c r="EJ74" s="8"/>
      <c r="EK74" s="8" t="s">
        <v>359</v>
      </c>
      <c r="EL74" s="57"/>
      <c r="EM74" s="8"/>
      <c r="EN74" s="8" t="s">
        <v>359</v>
      </c>
      <c r="EO74" s="57">
        <v>55000</v>
      </c>
      <c r="EP74" s="57">
        <v>55000</v>
      </c>
      <c r="EQ74" s="57">
        <v>55000</v>
      </c>
      <c r="ER74" s="8"/>
      <c r="ES74" s="8" t="s">
        <v>341</v>
      </c>
      <c r="ET74" s="57">
        <v>8.73</v>
      </c>
      <c r="EU74" s="8"/>
      <c r="EV74" s="8" t="s">
        <v>341</v>
      </c>
      <c r="EW74" s="57">
        <v>7.36</v>
      </c>
      <c r="EX74" s="8"/>
      <c r="EY74" s="8" t="s">
        <v>341</v>
      </c>
      <c r="EZ74" s="57">
        <v>6.5</v>
      </c>
      <c r="FA74" s="8"/>
      <c r="FB74" s="8" t="s">
        <v>341</v>
      </c>
      <c r="FC74" s="57">
        <v>1.72</v>
      </c>
      <c r="FD74" s="8"/>
      <c r="FE74" s="8" t="s">
        <v>341</v>
      </c>
      <c r="FF74" s="57">
        <v>1.22</v>
      </c>
      <c r="FG74" s="8"/>
      <c r="FH74" s="8" t="s">
        <v>341</v>
      </c>
      <c r="FI74" s="57">
        <v>0.82</v>
      </c>
      <c r="FJ74" s="8"/>
      <c r="FK74" s="8" t="s">
        <v>341</v>
      </c>
      <c r="FL74" s="57">
        <v>0.56</v>
      </c>
      <c r="FM74" s="8"/>
      <c r="FN74" s="8" t="s">
        <v>341</v>
      </c>
      <c r="FO74" s="57">
        <v>0.36</v>
      </c>
      <c r="FP74" s="8"/>
      <c r="FQ74" s="8" t="s">
        <v>341</v>
      </c>
      <c r="FR74" s="57">
        <v>0.25</v>
      </c>
    </row>
    <row r="75" spans="1:174" ht="15">
      <c r="A75" s="56"/>
      <c r="B75" s="56"/>
      <c r="C75" s="56"/>
      <c r="D75" s="56"/>
      <c r="T75" s="8"/>
      <c r="U75" s="8"/>
      <c r="V75" s="8"/>
      <c r="W75" s="8"/>
      <c r="X75" s="8"/>
      <c r="Y75" s="8"/>
      <c r="Z75" s="8"/>
      <c r="AA75" s="8"/>
      <c r="AB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6">
        <f>DC71+DC72+DC73+DC74</f>
        <v>-136351.64999999997</v>
      </c>
      <c r="DF75" s="8"/>
      <c r="DG75" s="8"/>
      <c r="DH75" s="57">
        <f>DH71+DH72+DH73+DH74</f>
        <v>-137085.24999999997</v>
      </c>
      <c r="DI75" s="8"/>
      <c r="DJ75" s="8"/>
      <c r="DK75" s="57">
        <f>DK71+DK72+DK73+DK74</f>
        <v>-132844.13999999998</v>
      </c>
      <c r="DL75" s="8"/>
      <c r="DM75" s="8"/>
      <c r="DN75" s="57">
        <f>DN71+DN72+DN73+DN74</f>
        <v>-168176.27999999997</v>
      </c>
      <c r="DO75" s="8"/>
      <c r="DP75" s="8"/>
      <c r="DQ75" s="57">
        <f>DQ71+DQ72+DQ73+DQ74</f>
        <v>-156540.03999999998</v>
      </c>
      <c r="DR75" s="8"/>
      <c r="DS75" s="8"/>
      <c r="DT75" s="57">
        <f>DT71+DT72+DT73+DT74</f>
        <v>-127223.37999999998</v>
      </c>
      <c r="DU75" s="8"/>
      <c r="DV75" s="8"/>
      <c r="DW75" s="57">
        <f>DW71+DW72+DW73+DW74</f>
        <v>-107085.50999999998</v>
      </c>
      <c r="DX75" s="8"/>
      <c r="DY75" s="8"/>
      <c r="DZ75" s="57">
        <f>DZ71+DZ72+DZ73+DZ74</f>
        <v>-88993.93</v>
      </c>
      <c r="EA75" s="8"/>
      <c r="EB75" s="8"/>
      <c r="EC75" s="57">
        <f>EC71+EC72+EC73+EC74</f>
        <v>-112055.01999999997</v>
      </c>
      <c r="ED75" s="8"/>
      <c r="EE75" s="8"/>
      <c r="EF75" s="57">
        <f>EF71+EF72+EF73+EF74</f>
        <v>-84465.30999999997</v>
      </c>
      <c r="EG75" s="8"/>
      <c r="EH75" s="8"/>
      <c r="EI75" s="57">
        <f>EI71+EI72+EI73+EI74</f>
        <v>-83119.63999999997</v>
      </c>
      <c r="EJ75" s="8"/>
      <c r="EK75" s="8"/>
      <c r="EL75" s="57">
        <f>EL71+EL72+EL73+EL74</f>
        <v>-70521.09999999996</v>
      </c>
      <c r="EM75" s="8"/>
      <c r="EN75" s="8"/>
      <c r="EO75" s="85">
        <f>EO71+EO72+EO73+EO74</f>
        <v>27706.00000000004</v>
      </c>
      <c r="EP75" s="57">
        <f>EP56+EP71+EP72+EP73+EP74</f>
        <v>164057.65000000002</v>
      </c>
      <c r="EQ75" s="57">
        <f>EP75+DC75</f>
        <v>27706.00000000006</v>
      </c>
      <c r="ER75" s="8"/>
      <c r="ES75" s="8" t="s">
        <v>359</v>
      </c>
      <c r="ET75" s="57"/>
      <c r="EU75" s="8"/>
      <c r="EV75" s="8" t="s">
        <v>359</v>
      </c>
      <c r="EW75" s="57"/>
      <c r="EX75" s="8"/>
      <c r="EY75" s="8" t="s">
        <v>359</v>
      </c>
      <c r="EZ75" s="57"/>
      <c r="FA75" s="8"/>
      <c r="FB75" s="8" t="s">
        <v>359</v>
      </c>
      <c r="FC75" s="57"/>
      <c r="FD75" s="8"/>
      <c r="FE75" s="8" t="s">
        <v>359</v>
      </c>
      <c r="FF75" s="57"/>
      <c r="FG75" s="8"/>
      <c r="FH75" s="8" t="s">
        <v>359</v>
      </c>
      <c r="FI75" s="57"/>
      <c r="FJ75" s="8"/>
      <c r="FK75" s="8" t="s">
        <v>359</v>
      </c>
      <c r="FL75" s="57"/>
      <c r="FM75" s="8"/>
      <c r="FN75" s="8" t="s">
        <v>359</v>
      </c>
      <c r="FO75" s="57"/>
      <c r="FP75" s="8"/>
      <c r="FQ75" s="8" t="s">
        <v>359</v>
      </c>
      <c r="FR75" s="57"/>
    </row>
    <row r="76" spans="1:174" s="7" customFormat="1" ht="12.75">
      <c r="A76" s="56"/>
      <c r="B76" s="56"/>
      <c r="C76" s="56"/>
      <c r="D76" s="56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8"/>
      <c r="U76" s="8"/>
      <c r="V76" s="8"/>
      <c r="W76" s="8"/>
      <c r="X76" s="8"/>
      <c r="Y76" s="8"/>
      <c r="Z76" s="8"/>
      <c r="AA76" s="8"/>
      <c r="AB76" s="8"/>
      <c r="AC76" s="9"/>
      <c r="AD76" s="9"/>
      <c r="AE76" s="9"/>
      <c r="AF76" s="9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10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10"/>
      <c r="DE76" s="10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57">
        <f>ET72+ET73+ET74+ET75</f>
        <v>33461.81000000006</v>
      </c>
      <c r="EU76" s="8"/>
      <c r="EV76" s="8"/>
      <c r="EW76" s="57">
        <f>EW72+EW73+EW74+EW75</f>
        <v>73530.36000000006</v>
      </c>
      <c r="EX76" s="8"/>
      <c r="EY76" s="8"/>
      <c r="EZ76" s="57">
        <f>EZ72+EZ73+EZ74+EZ75</f>
        <v>8108.610000000073</v>
      </c>
      <c r="FA76" s="8"/>
      <c r="FB76" s="8"/>
      <c r="FC76" s="57">
        <f>FC72+FC73+FC74+FC75</f>
        <v>-53372.26999999992</v>
      </c>
      <c r="FD76" s="8"/>
      <c r="FE76" s="8"/>
      <c r="FF76" s="57">
        <f>FF72+FF73+FF74+FF75</f>
        <v>-99735.18999999992</v>
      </c>
      <c r="FG76" s="8"/>
      <c r="FH76" s="8"/>
      <c r="FI76" s="57">
        <f>FI72+FI73+FI74+FI75</f>
        <v>-60633.49999999991</v>
      </c>
      <c r="FJ76" s="8"/>
      <c r="FK76" s="8"/>
      <c r="FL76" s="57">
        <f>FL72+FL73+FL74+FL75</f>
        <v>-25951.829999999918</v>
      </c>
      <c r="FM76" s="8"/>
      <c r="FN76" s="8"/>
      <c r="FO76" s="57">
        <f>FO72+FO73+FO74+FO75</f>
        <v>23041.920000000075</v>
      </c>
      <c r="FP76" s="8"/>
      <c r="FQ76" s="8"/>
      <c r="FR76" s="57">
        <f>FR72+FR73+FR74+FR75</f>
        <v>56589.44000000006</v>
      </c>
    </row>
    <row r="77" spans="1:174" ht="14.25">
      <c r="A77" s="56"/>
      <c r="B77" s="56"/>
      <c r="C77" s="56"/>
      <c r="D77" s="56"/>
      <c r="T77" s="8"/>
      <c r="U77" s="8"/>
      <c r="V77" s="8"/>
      <c r="W77" s="8"/>
      <c r="X77" s="8"/>
      <c r="Y77" s="8"/>
      <c r="Z77" s="8"/>
      <c r="AA77" s="8"/>
      <c r="AB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60" t="s">
        <v>439</v>
      </c>
      <c r="EN77" s="61"/>
      <c r="EO77" s="61"/>
      <c r="EP77" s="61" t="s">
        <v>440</v>
      </c>
      <c r="EQ77" s="61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</row>
    <row r="78" spans="1:147" ht="14.25">
      <c r="A78" s="56"/>
      <c r="B78" s="56"/>
      <c r="C78" s="56"/>
      <c r="D78" s="56"/>
      <c r="T78" s="8"/>
      <c r="U78" s="8"/>
      <c r="V78" s="8"/>
      <c r="W78" s="8"/>
      <c r="X78" s="8"/>
      <c r="Y78" s="8"/>
      <c r="Z78" s="8"/>
      <c r="AA78" s="8"/>
      <c r="AB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61"/>
      <c r="EN78" s="61"/>
      <c r="EO78" s="61"/>
      <c r="EP78" s="61"/>
      <c r="EQ78" s="61"/>
    </row>
    <row r="79" spans="1:147" ht="28.5">
      <c r="A79" s="56"/>
      <c r="B79" s="56"/>
      <c r="C79" s="56"/>
      <c r="D79" s="56"/>
      <c r="T79" s="8"/>
      <c r="U79" s="8"/>
      <c r="V79" s="8"/>
      <c r="W79" s="8"/>
      <c r="X79" s="8"/>
      <c r="Y79" s="8"/>
      <c r="Z79" s="8"/>
      <c r="AA79" s="8"/>
      <c r="AB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62" t="s">
        <v>441</v>
      </c>
      <c r="EN79" s="61"/>
      <c r="EO79" s="61"/>
      <c r="EP79" s="61" t="s">
        <v>510</v>
      </c>
      <c r="EQ79" s="61"/>
    </row>
    <row r="80" spans="1:147" ht="14.25">
      <c r="A80" s="56"/>
      <c r="B80" s="56"/>
      <c r="C80" s="56"/>
      <c r="D80" s="56"/>
      <c r="T80" s="8"/>
      <c r="U80" s="8"/>
      <c r="V80" s="8"/>
      <c r="W80" s="8"/>
      <c r="X80" s="8"/>
      <c r="Y80" s="8"/>
      <c r="Z80" s="8"/>
      <c r="AA80" s="8"/>
      <c r="AB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61"/>
      <c r="EN80" s="61"/>
      <c r="EO80" s="61"/>
      <c r="EP80" s="61"/>
      <c r="EQ80" s="61"/>
    </row>
    <row r="81" spans="1:147" ht="12.75">
      <c r="A81" s="56"/>
      <c r="B81" s="56"/>
      <c r="C81" s="56"/>
      <c r="D81" s="56"/>
      <c r="T81" s="8"/>
      <c r="U81" s="8"/>
      <c r="V81" s="8"/>
      <c r="W81" s="8"/>
      <c r="X81" s="8"/>
      <c r="Y81" s="8"/>
      <c r="Z81" s="8"/>
      <c r="AA81" s="8"/>
      <c r="AB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121" t="s">
        <v>511</v>
      </c>
      <c r="EM81" s="121"/>
      <c r="EN81" s="121"/>
      <c r="EO81" s="108">
        <f>EP42+EP49</f>
        <v>404803.1699999999</v>
      </c>
      <c r="EP81" s="8"/>
      <c r="EQ81" s="8"/>
    </row>
    <row r="82" spans="1:147" ht="12.75">
      <c r="A82" s="56"/>
      <c r="B82" s="56"/>
      <c r="C82" s="56"/>
      <c r="D82" s="56"/>
      <c r="T82" s="8"/>
      <c r="U82" s="8"/>
      <c r="V82" s="8"/>
      <c r="W82" s="8"/>
      <c r="X82" s="8"/>
      <c r="Y82" s="8"/>
      <c r="Z82" s="8"/>
      <c r="AA82" s="8"/>
      <c r="AB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121" t="s">
        <v>512</v>
      </c>
      <c r="EM82" s="121"/>
      <c r="EN82" s="121"/>
      <c r="EO82" s="108">
        <f>EP43+EP50</f>
        <v>491585.68000000017</v>
      </c>
      <c r="EP82" s="8"/>
      <c r="EQ82" s="8"/>
    </row>
    <row r="83" spans="1:147" ht="12.75">
      <c r="A83" s="56"/>
      <c r="B83" s="56"/>
      <c r="C83" s="56"/>
      <c r="D83" s="56"/>
      <c r="T83" s="8"/>
      <c r="U83" s="8"/>
      <c r="V83" s="8"/>
      <c r="W83" s="8"/>
      <c r="X83" s="8"/>
      <c r="Y83" s="8"/>
      <c r="Z83" s="8"/>
      <c r="AA83" s="8"/>
      <c r="AB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121" t="s">
        <v>513</v>
      </c>
      <c r="EM83" s="121"/>
      <c r="EN83" s="121"/>
      <c r="EO83" s="108">
        <f>EP44+EP51</f>
        <v>471186.31</v>
      </c>
      <c r="EP83" s="8"/>
      <c r="EQ83" s="8"/>
    </row>
    <row r="84" spans="1:147" ht="12.75">
      <c r="A84" s="56"/>
      <c r="B84" s="56"/>
      <c r="C84" s="56"/>
      <c r="D84" s="56"/>
      <c r="T84" s="8"/>
      <c r="U84" s="8"/>
      <c r="V84" s="8"/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121" t="s">
        <v>514</v>
      </c>
      <c r="EM84" s="121"/>
      <c r="EN84" s="121"/>
      <c r="EO84" s="108">
        <f>EO83-EO82</f>
        <v>-20399.37000000017</v>
      </c>
      <c r="EP84" s="8"/>
      <c r="EQ84" s="8"/>
    </row>
    <row r="85" spans="1:147" ht="12.75">
      <c r="A85" s="56"/>
      <c r="B85" s="56"/>
      <c r="C85" s="56"/>
      <c r="D85" s="56"/>
      <c r="T85" s="8"/>
      <c r="U85" s="8"/>
      <c r="V85" s="8"/>
      <c r="W85" s="8"/>
      <c r="X85" s="8"/>
      <c r="Y85" s="8"/>
      <c r="Z85" s="8"/>
      <c r="AA85" s="8"/>
      <c r="AB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122" t="s">
        <v>515</v>
      </c>
      <c r="EM85" s="122"/>
      <c r="EN85" s="122"/>
      <c r="EO85" s="108">
        <f>EO82-EO81</f>
        <v>86782.51000000024</v>
      </c>
      <c r="EP85" s="8"/>
      <c r="EQ85" s="8"/>
    </row>
    <row r="86" spans="1:147" ht="12.75">
      <c r="A86" s="56"/>
      <c r="B86" s="56"/>
      <c r="C86" s="56"/>
      <c r="D86" s="56"/>
      <c r="T86" s="8"/>
      <c r="U86" s="8"/>
      <c r="V86" s="8"/>
      <c r="W86" s="8"/>
      <c r="X86" s="8"/>
      <c r="Y86" s="8"/>
      <c r="Z86" s="8"/>
      <c r="AA86" s="8"/>
      <c r="AB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111" t="s">
        <v>516</v>
      </c>
      <c r="EM86" s="112"/>
      <c r="EN86" s="113"/>
      <c r="EO86" s="108">
        <f>DC75</f>
        <v>-136351.64999999997</v>
      </c>
      <c r="EP86" s="8"/>
      <c r="EQ86" s="8"/>
    </row>
    <row r="87" spans="1:147" ht="12.75">
      <c r="A87" s="56"/>
      <c r="B87" s="56"/>
      <c r="C87" s="56"/>
      <c r="D87" s="56"/>
      <c r="T87" s="8"/>
      <c r="U87" s="8"/>
      <c r="V87" s="8"/>
      <c r="W87" s="8"/>
      <c r="X87" s="8"/>
      <c r="Y87" s="8"/>
      <c r="Z87" s="8"/>
      <c r="AA87" s="8"/>
      <c r="AB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114" t="s">
        <v>517</v>
      </c>
      <c r="EM87" s="114"/>
      <c r="EN87" s="114"/>
      <c r="EO87" s="109">
        <f>EO86+EO85+EO84+EO72+EP73+EO74</f>
        <v>27706.00000000011</v>
      </c>
      <c r="EP87" s="8"/>
      <c r="EQ87" s="8"/>
    </row>
    <row r="88" spans="1:147" ht="12.75">
      <c r="A88" s="56"/>
      <c r="B88" s="56"/>
      <c r="C88" s="56"/>
      <c r="D88" s="56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115"/>
      <c r="EM88" s="116"/>
      <c r="EN88" s="117"/>
      <c r="EO88" s="108"/>
      <c r="EP88" s="8"/>
      <c r="EQ88" s="8"/>
    </row>
    <row r="89" spans="1:147" ht="12.75">
      <c r="A89" s="56"/>
      <c r="B89" s="56"/>
      <c r="C89" s="56"/>
      <c r="D89" s="56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118" t="s">
        <v>518</v>
      </c>
      <c r="EM89" s="118"/>
      <c r="EN89" s="110">
        <f>EO10+EL12+EI11+EC11+EC12+EC13+DW10+DQ12+DN10+DK24+DK11+DK10+DH10</f>
        <v>22038.540000000008</v>
      </c>
      <c r="EO89" s="118" t="s">
        <v>519</v>
      </c>
      <c r="EP89" s="118"/>
      <c r="EQ89" s="8"/>
    </row>
    <row r="90" spans="1:147" ht="12.75">
      <c r="A90" s="56"/>
      <c r="B90" s="56"/>
      <c r="C90" s="56"/>
      <c r="D90" s="56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</row>
    <row r="91" spans="1:147" ht="12.75">
      <c r="A91" s="56"/>
      <c r="B91" s="56"/>
      <c r="C91" s="56"/>
      <c r="D91" s="56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</row>
    <row r="92" spans="1:147" ht="12.75">
      <c r="A92" s="56"/>
      <c r="B92" s="56"/>
      <c r="C92" s="56"/>
      <c r="D92" s="56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</row>
    <row r="93" spans="1:147" ht="12.75">
      <c r="A93" s="56"/>
      <c r="B93" s="56"/>
      <c r="C93" s="56"/>
      <c r="D93" s="56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</row>
    <row r="94" spans="1:147" ht="12.75">
      <c r="A94" s="56"/>
      <c r="B94" s="56"/>
      <c r="C94" s="56"/>
      <c r="D94" s="56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</row>
    <row r="95" spans="1:147" ht="12.75">
      <c r="A95" s="56"/>
      <c r="B95" s="56"/>
      <c r="C95" s="56"/>
      <c r="D95" s="56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</row>
    <row r="96" spans="1:147" ht="12.75">
      <c r="A96" s="56"/>
      <c r="B96" s="56"/>
      <c r="C96" s="56"/>
      <c r="D96" s="56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</row>
    <row r="97" spans="1:147" ht="12.75">
      <c r="A97" s="56"/>
      <c r="B97" s="56"/>
      <c r="C97" s="56"/>
      <c r="D97" s="56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</row>
    <row r="98" spans="1:147" ht="12.75">
      <c r="A98" s="56"/>
      <c r="B98" s="56"/>
      <c r="C98" s="56"/>
      <c r="D98" s="56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</row>
    <row r="99" spans="1:147" ht="12.75">
      <c r="A99" s="56"/>
      <c r="B99" s="56"/>
      <c r="C99" s="56"/>
      <c r="D99" s="56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</row>
    <row r="100" spans="1:147" ht="12.75">
      <c r="A100" s="56"/>
      <c r="B100" s="56"/>
      <c r="C100" s="56"/>
      <c r="D100" s="56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</row>
    <row r="101" spans="1:147" ht="12.75">
      <c r="A101" s="56"/>
      <c r="B101" s="56"/>
      <c r="C101" s="56"/>
      <c r="D101" s="56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</row>
    <row r="102" spans="1:147" ht="12.75">
      <c r="A102" s="56"/>
      <c r="B102" s="56"/>
      <c r="C102" s="56"/>
      <c r="D102" s="56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</row>
    <row r="103" spans="1:147" ht="12.75">
      <c r="A103" s="56"/>
      <c r="B103" s="56"/>
      <c r="C103" s="56"/>
      <c r="D103" s="56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</row>
    <row r="104" spans="1:147" ht="12.75">
      <c r="A104" s="56"/>
      <c r="B104" s="56"/>
      <c r="C104" s="56"/>
      <c r="D104" s="56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</row>
    <row r="105" spans="1:147" ht="12.75">
      <c r="A105" s="56"/>
      <c r="B105" s="56"/>
      <c r="C105" s="56"/>
      <c r="D105" s="56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</row>
    <row r="106" spans="1:147" ht="12.75">
      <c r="A106" s="56"/>
      <c r="B106" s="56"/>
      <c r="C106" s="56"/>
      <c r="D106" s="56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</row>
    <row r="107" spans="1:147" ht="12.75">
      <c r="A107" s="56"/>
      <c r="B107" s="56"/>
      <c r="C107" s="56"/>
      <c r="D107" s="56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</row>
    <row r="108" spans="1:147" ht="12.75">
      <c r="A108" s="56"/>
      <c r="B108" s="56"/>
      <c r="C108" s="56"/>
      <c r="D108" s="56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</row>
    <row r="109" spans="1:147" ht="12.75">
      <c r="A109" s="56"/>
      <c r="B109" s="56"/>
      <c r="C109" s="56"/>
      <c r="D109" s="56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</row>
    <row r="110" spans="1:147" ht="12.75">
      <c r="A110" s="56"/>
      <c r="B110" s="56"/>
      <c r="C110" s="56"/>
      <c r="D110" s="56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</row>
    <row r="111" spans="1:147" ht="12.75">
      <c r="A111" s="56"/>
      <c r="B111" s="56"/>
      <c r="C111" s="56"/>
      <c r="D111" s="56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</row>
    <row r="112" spans="1:147" ht="12.75">
      <c r="A112" s="56"/>
      <c r="B112" s="56"/>
      <c r="C112" s="56"/>
      <c r="D112" s="56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</row>
    <row r="113" spans="1:147" ht="12.75">
      <c r="A113" s="56"/>
      <c r="B113" s="56"/>
      <c r="C113" s="56"/>
      <c r="D113" s="56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</row>
    <row r="114" spans="1:147" ht="12.75">
      <c r="A114" s="56"/>
      <c r="B114" s="56"/>
      <c r="C114" s="56"/>
      <c r="D114" s="56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</row>
    <row r="115" spans="1:147" ht="12.75">
      <c r="A115" s="56"/>
      <c r="B115" s="56"/>
      <c r="C115" s="56"/>
      <c r="D115" s="56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</row>
    <row r="116" spans="1:147" ht="12.75">
      <c r="A116" s="56"/>
      <c r="B116" s="56"/>
      <c r="C116" s="56"/>
      <c r="D116" s="56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</row>
    <row r="117" spans="1:147" ht="12.75">
      <c r="A117" s="56"/>
      <c r="B117" s="56"/>
      <c r="C117" s="56"/>
      <c r="D117" s="56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</row>
    <row r="118" spans="1:147" ht="12.75">
      <c r="A118" s="56"/>
      <c r="B118" s="56"/>
      <c r="C118" s="56"/>
      <c r="D118" s="56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</row>
    <row r="119" spans="1:147" ht="12.75">
      <c r="A119" s="56"/>
      <c r="B119" s="56"/>
      <c r="C119" s="56"/>
      <c r="D119" s="56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</row>
    <row r="120" spans="1:147" ht="12.75">
      <c r="A120" s="56"/>
      <c r="B120" s="56"/>
      <c r="C120" s="56"/>
      <c r="D120" s="56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</row>
    <row r="121" spans="1:147" ht="12.75">
      <c r="A121" s="56"/>
      <c r="B121" s="56"/>
      <c r="C121" s="56"/>
      <c r="D121" s="56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</row>
    <row r="122" spans="1:147" ht="12.75">
      <c r="A122" s="56"/>
      <c r="B122" s="56"/>
      <c r="C122" s="56"/>
      <c r="D122" s="56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</row>
    <row r="123" spans="1:147" ht="12.75">
      <c r="A123" s="56"/>
      <c r="B123" s="56"/>
      <c r="C123" s="56"/>
      <c r="D123" s="56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</row>
    <row r="124" spans="1:147" ht="12.75">
      <c r="A124" s="56"/>
      <c r="B124" s="56"/>
      <c r="C124" s="56"/>
      <c r="D124" s="56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</row>
    <row r="125" spans="1:147" ht="12.75">
      <c r="A125" s="56"/>
      <c r="B125" s="56"/>
      <c r="C125" s="56"/>
      <c r="D125" s="56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</row>
    <row r="126" spans="1:147" ht="12.75">
      <c r="A126" s="56"/>
      <c r="B126" s="56"/>
      <c r="C126" s="56"/>
      <c r="D126" s="56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</row>
    <row r="127" spans="1:147" ht="12.75">
      <c r="A127" s="56"/>
      <c r="B127" s="56"/>
      <c r="C127" s="56"/>
      <c r="D127" s="56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</row>
    <row r="128" spans="1:147" ht="12.75">
      <c r="A128" s="56"/>
      <c r="B128" s="56"/>
      <c r="C128" s="56"/>
      <c r="D128" s="56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</row>
    <row r="129" spans="1:147" ht="12.75">
      <c r="A129" s="56"/>
      <c r="B129" s="56"/>
      <c r="C129" s="56"/>
      <c r="D129" s="56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</row>
    <row r="130" spans="1:147" ht="12.75">
      <c r="A130" s="56"/>
      <c r="B130" s="56"/>
      <c r="C130" s="56"/>
      <c r="D130" s="56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</row>
    <row r="131" spans="1:147" ht="12.75">
      <c r="A131" s="56"/>
      <c r="B131" s="56"/>
      <c r="C131" s="56"/>
      <c r="D131" s="56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</row>
    <row r="132" spans="1:147" ht="12.75">
      <c r="A132" s="56"/>
      <c r="B132" s="56"/>
      <c r="C132" s="56"/>
      <c r="D132" s="56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</row>
    <row r="133" spans="1:147" ht="12.75">
      <c r="A133" s="56"/>
      <c r="B133" s="56"/>
      <c r="C133" s="56"/>
      <c r="D133" s="56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</row>
    <row r="134" spans="1:147" ht="12.75">
      <c r="A134" s="56"/>
      <c r="B134" s="56"/>
      <c r="C134" s="56"/>
      <c r="D134" s="56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</row>
    <row r="135" spans="1:147" ht="12.75">
      <c r="A135" s="56"/>
      <c r="B135" s="56"/>
      <c r="C135" s="56"/>
      <c r="D135" s="56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</row>
    <row r="136" spans="1:147" ht="12.75">
      <c r="A136" s="56"/>
      <c r="B136" s="56"/>
      <c r="C136" s="56"/>
      <c r="D136" s="56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</row>
    <row r="137" spans="1:147" ht="12.75">
      <c r="A137" s="56"/>
      <c r="B137" s="56"/>
      <c r="C137" s="56"/>
      <c r="D137" s="56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</row>
    <row r="138" spans="1:147" ht="12.75">
      <c r="A138" s="56"/>
      <c r="B138" s="56"/>
      <c r="C138" s="56"/>
      <c r="D138" s="56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</row>
    <row r="139" spans="1:147" ht="12.75">
      <c r="A139" s="56"/>
      <c r="B139" s="56"/>
      <c r="C139" s="56"/>
      <c r="D139" s="56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</row>
    <row r="140" spans="1:147" ht="12.75">
      <c r="A140" s="56"/>
      <c r="B140" s="56"/>
      <c r="C140" s="56"/>
      <c r="D140" s="56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</row>
    <row r="141" spans="1:147" ht="12.75">
      <c r="A141" s="56"/>
      <c r="B141" s="56"/>
      <c r="C141" s="56"/>
      <c r="D141" s="56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</row>
    <row r="142" spans="1:147" ht="12.75">
      <c r="A142" s="56"/>
      <c r="B142" s="56"/>
      <c r="C142" s="56"/>
      <c r="D142" s="56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</row>
    <row r="143" spans="1:147" ht="12.75">
      <c r="A143" s="56"/>
      <c r="B143" s="56"/>
      <c r="C143" s="56"/>
      <c r="D143" s="56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</row>
    <row r="144" spans="1:147" ht="12.75">
      <c r="A144" s="56"/>
      <c r="B144" s="56"/>
      <c r="C144" s="56"/>
      <c r="D144" s="56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</row>
    <row r="145" spans="1:147" ht="12.75">
      <c r="A145" s="56"/>
      <c r="B145" s="56"/>
      <c r="C145" s="56"/>
      <c r="D145" s="56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</row>
    <row r="146" spans="1:147" ht="12.75">
      <c r="A146" s="56"/>
      <c r="B146" s="56"/>
      <c r="C146" s="56"/>
      <c r="D146" s="56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</row>
    <row r="147" spans="1:147" ht="12.75">
      <c r="A147" s="56"/>
      <c r="B147" s="56"/>
      <c r="C147" s="56"/>
      <c r="D147" s="56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</row>
    <row r="148" spans="1:147" ht="12.75">
      <c r="A148" s="56"/>
      <c r="B148" s="56"/>
      <c r="C148" s="56"/>
      <c r="D148" s="56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</row>
    <row r="149" spans="1:147" ht="12.75">
      <c r="A149" s="56"/>
      <c r="B149" s="56"/>
      <c r="C149" s="56"/>
      <c r="D149" s="56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</row>
    <row r="150" spans="1:4" ht="12.75">
      <c r="A150" s="56"/>
      <c r="B150" s="56"/>
      <c r="C150" s="56"/>
      <c r="D150" s="56"/>
    </row>
    <row r="151" spans="1:4" ht="12.75">
      <c r="A151" s="56"/>
      <c r="B151" s="56"/>
      <c r="C151" s="56"/>
      <c r="D151" s="56"/>
    </row>
    <row r="152" spans="1:4" ht="12.75">
      <c r="A152" s="56"/>
      <c r="B152" s="56"/>
      <c r="C152" s="56"/>
      <c r="D152" s="56"/>
    </row>
    <row r="153" spans="1:4" ht="12.75">
      <c r="A153" s="56"/>
      <c r="B153" s="56"/>
      <c r="C153" s="56"/>
      <c r="D153" s="56"/>
    </row>
    <row r="154" spans="1:4" ht="12.75">
      <c r="A154" s="56"/>
      <c r="B154" s="56"/>
      <c r="C154" s="56"/>
      <c r="D154" s="56"/>
    </row>
    <row r="155" spans="1:4" ht="12.75">
      <c r="A155" s="56"/>
      <c r="B155" s="56"/>
      <c r="C155" s="56"/>
      <c r="D155" s="56"/>
    </row>
    <row r="156" spans="1:4" ht="12.75">
      <c r="A156" s="56"/>
      <c r="B156" s="56"/>
      <c r="C156" s="56"/>
      <c r="D156" s="56"/>
    </row>
    <row r="157" spans="1:4" ht="12.75">
      <c r="A157" s="56"/>
      <c r="B157" s="56"/>
      <c r="C157" s="56"/>
      <c r="D157" s="56"/>
    </row>
    <row r="158" spans="1:4" ht="12.75">
      <c r="A158" s="56"/>
      <c r="B158" s="56"/>
      <c r="C158" s="56"/>
      <c r="D158" s="56"/>
    </row>
    <row r="159" spans="1:4" ht="12.75">
      <c r="A159" s="56"/>
      <c r="B159" s="56"/>
      <c r="C159" s="56"/>
      <c r="D159" s="56"/>
    </row>
    <row r="160" spans="1:4" ht="12.75">
      <c r="A160" s="56"/>
      <c r="B160" s="56"/>
      <c r="C160" s="56"/>
      <c r="D160" s="56"/>
    </row>
    <row r="161" spans="1:4" ht="12.75">
      <c r="A161" s="56"/>
      <c r="B161" s="56"/>
      <c r="C161" s="56"/>
      <c r="D161" s="56"/>
    </row>
    <row r="162" spans="1:4" ht="12.75">
      <c r="A162" s="56"/>
      <c r="B162" s="56"/>
      <c r="C162" s="56"/>
      <c r="D162" s="56"/>
    </row>
    <row r="163" spans="1:4" ht="12.75">
      <c r="A163" s="56"/>
      <c r="B163" s="56"/>
      <c r="C163" s="56"/>
      <c r="D163" s="56"/>
    </row>
    <row r="164" spans="1:4" ht="12.75">
      <c r="A164" s="56"/>
      <c r="B164" s="56"/>
      <c r="C164" s="56"/>
      <c r="D164" s="56"/>
    </row>
    <row r="165" spans="1:4" ht="12.75">
      <c r="A165" s="56"/>
      <c r="B165" s="56"/>
      <c r="C165" s="56"/>
      <c r="D165" s="56"/>
    </row>
    <row r="166" spans="1:4" ht="12.75">
      <c r="A166" s="56"/>
      <c r="B166" s="56"/>
      <c r="C166" s="56"/>
      <c r="D166" s="56"/>
    </row>
    <row r="167" spans="1:4" ht="12.75">
      <c r="A167" s="56"/>
      <c r="B167" s="56"/>
      <c r="C167" s="56"/>
      <c r="D167" s="56"/>
    </row>
    <row r="168" spans="1:4" ht="12.75">
      <c r="A168" s="56"/>
      <c r="B168" s="56"/>
      <c r="C168" s="56"/>
      <c r="D168" s="56"/>
    </row>
    <row r="169" spans="1:4" ht="12.75">
      <c r="A169" s="56"/>
      <c r="B169" s="56"/>
      <c r="C169" s="56"/>
      <c r="D169" s="56"/>
    </row>
    <row r="170" spans="1:4" ht="12.75">
      <c r="A170" s="56"/>
      <c r="B170" s="56"/>
      <c r="C170" s="56"/>
      <c r="D170" s="56"/>
    </row>
    <row r="171" spans="1:4" ht="12.75">
      <c r="A171" s="56"/>
      <c r="B171" s="56"/>
      <c r="C171" s="56"/>
      <c r="D171" s="56"/>
    </row>
    <row r="172" spans="1:4" ht="12.75">
      <c r="A172" s="56"/>
      <c r="B172" s="56"/>
      <c r="C172" s="56"/>
      <c r="D172" s="56"/>
    </row>
    <row r="173" spans="1:4" ht="12.75">
      <c r="A173" s="56"/>
      <c r="B173" s="56"/>
      <c r="C173" s="56"/>
      <c r="D173" s="56"/>
    </row>
    <row r="174" spans="1:4" ht="12.75">
      <c r="A174" s="56"/>
      <c r="B174" s="56"/>
      <c r="C174" s="56"/>
      <c r="D174" s="56"/>
    </row>
    <row r="175" spans="1:4" ht="12.75">
      <c r="A175" s="56"/>
      <c r="B175" s="56"/>
      <c r="C175" s="56"/>
      <c r="D175" s="56"/>
    </row>
    <row r="176" spans="1:4" ht="12.75">
      <c r="A176" s="56"/>
      <c r="B176" s="56"/>
      <c r="C176" s="56"/>
      <c r="D176" s="56"/>
    </row>
    <row r="177" spans="1:4" ht="12.75">
      <c r="A177" s="56"/>
      <c r="B177" s="56"/>
      <c r="C177" s="56"/>
      <c r="D177" s="56"/>
    </row>
    <row r="178" spans="1:4" ht="12.75">
      <c r="A178" s="56"/>
      <c r="B178" s="56"/>
      <c r="C178" s="56"/>
      <c r="D178" s="56"/>
    </row>
    <row r="179" spans="1:4" ht="12.75">
      <c r="A179" s="56"/>
      <c r="B179" s="56"/>
      <c r="C179" s="56"/>
      <c r="D179" s="56"/>
    </row>
    <row r="180" spans="1:4" ht="12.75">
      <c r="A180" s="56"/>
      <c r="B180" s="56"/>
      <c r="C180" s="56"/>
      <c r="D180" s="56"/>
    </row>
    <row r="181" spans="1:4" ht="12.75">
      <c r="A181" s="56"/>
      <c r="B181" s="56"/>
      <c r="C181" s="56"/>
      <c r="D181" s="56"/>
    </row>
    <row r="182" spans="1:4" ht="12.75">
      <c r="A182" s="56"/>
      <c r="B182" s="56"/>
      <c r="C182" s="56"/>
      <c r="D182" s="56"/>
    </row>
    <row r="183" spans="1:4" ht="12.75">
      <c r="A183" s="56"/>
      <c r="B183" s="56"/>
      <c r="C183" s="56"/>
      <c r="D183" s="56"/>
    </row>
    <row r="184" spans="1:4" ht="12.75">
      <c r="A184" s="56"/>
      <c r="B184" s="56"/>
      <c r="C184" s="56"/>
      <c r="D184" s="56"/>
    </row>
    <row r="185" spans="1:4" ht="12.75">
      <c r="A185" s="56"/>
      <c r="B185" s="56"/>
      <c r="C185" s="56"/>
      <c r="D185" s="56"/>
    </row>
    <row r="186" spans="1:4" ht="12.75">
      <c r="A186" s="56"/>
      <c r="B186" s="56"/>
      <c r="C186" s="56"/>
      <c r="D186" s="56"/>
    </row>
    <row r="187" spans="1:4" ht="12.75">
      <c r="A187" s="56"/>
      <c r="B187" s="56"/>
      <c r="C187" s="56"/>
      <c r="D187" s="56"/>
    </row>
    <row r="188" spans="1:4" ht="12.75">
      <c r="A188" s="56"/>
      <c r="B188" s="56"/>
      <c r="C188" s="56"/>
      <c r="D188" s="56"/>
    </row>
    <row r="189" spans="1:4" ht="12.75">
      <c r="A189" s="56"/>
      <c r="B189" s="56"/>
      <c r="C189" s="56"/>
      <c r="D189" s="56"/>
    </row>
    <row r="190" spans="1:4" ht="12.75">
      <c r="A190" s="56"/>
      <c r="B190" s="56"/>
      <c r="C190" s="56"/>
      <c r="D190" s="56"/>
    </row>
    <row r="191" spans="1:4" ht="12.75">
      <c r="A191" s="56"/>
      <c r="B191" s="56"/>
      <c r="C191" s="56"/>
      <c r="D191" s="56"/>
    </row>
    <row r="192" spans="1:4" ht="12.75">
      <c r="A192" s="56"/>
      <c r="B192" s="56"/>
      <c r="C192" s="56"/>
      <c r="D192" s="56"/>
    </row>
    <row r="193" spans="1:4" ht="12.75">
      <c r="A193" s="56"/>
      <c r="B193" s="56"/>
      <c r="C193" s="56"/>
      <c r="D193" s="56"/>
    </row>
    <row r="194" spans="1:4" ht="12.75">
      <c r="A194" s="56"/>
      <c r="B194" s="56"/>
      <c r="C194" s="56"/>
      <c r="D194" s="56"/>
    </row>
    <row r="195" spans="1:4" ht="12.75">
      <c r="A195" s="56"/>
      <c r="B195" s="56"/>
      <c r="C195" s="56"/>
      <c r="D195" s="56"/>
    </row>
    <row r="196" spans="1:4" ht="12.75">
      <c r="A196" s="56"/>
      <c r="B196" s="56"/>
      <c r="C196" s="56"/>
      <c r="D196" s="56"/>
    </row>
    <row r="197" spans="1:4" ht="12.75">
      <c r="A197" s="56"/>
      <c r="B197" s="56"/>
      <c r="C197" s="56"/>
      <c r="D197" s="56"/>
    </row>
    <row r="198" spans="1:4" ht="12.75">
      <c r="A198" s="56"/>
      <c r="B198" s="56"/>
      <c r="C198" s="56"/>
      <c r="D198" s="56"/>
    </row>
    <row r="199" spans="1:4" ht="12.75">
      <c r="A199" s="56"/>
      <c r="B199" s="56"/>
      <c r="C199" s="56"/>
      <c r="D199" s="56"/>
    </row>
    <row r="200" spans="1:4" ht="12.75">
      <c r="A200" s="56"/>
      <c r="B200" s="56"/>
      <c r="C200" s="56"/>
      <c r="D200" s="56"/>
    </row>
    <row r="201" spans="1:4" ht="12.75">
      <c r="A201" s="56"/>
      <c r="B201" s="56"/>
      <c r="C201" s="56"/>
      <c r="D201" s="56"/>
    </row>
    <row r="202" spans="1:4" ht="12.75">
      <c r="A202" s="56"/>
      <c r="B202" s="56"/>
      <c r="C202" s="56"/>
      <c r="D202" s="56"/>
    </row>
    <row r="203" spans="1:4" ht="12.75">
      <c r="A203" s="56"/>
      <c r="B203" s="56"/>
      <c r="C203" s="56"/>
      <c r="D203" s="56"/>
    </row>
    <row r="204" spans="1:4" ht="12.75">
      <c r="A204" s="56"/>
      <c r="B204" s="56"/>
      <c r="C204" s="56"/>
      <c r="D204" s="56"/>
    </row>
    <row r="205" spans="1:4" ht="12.75">
      <c r="A205" s="56"/>
      <c r="B205" s="56"/>
      <c r="C205" s="56"/>
      <c r="D205" s="56"/>
    </row>
    <row r="206" spans="1:4" ht="12.75">
      <c r="A206" s="56"/>
      <c r="B206" s="56"/>
      <c r="C206" s="56"/>
      <c r="D206" s="56"/>
    </row>
    <row r="207" spans="1:4" ht="12.75">
      <c r="A207" s="56"/>
      <c r="B207" s="56"/>
      <c r="C207" s="56"/>
      <c r="D207" s="56"/>
    </row>
    <row r="208" spans="1:4" ht="12.75">
      <c r="A208" s="56"/>
      <c r="B208" s="56"/>
      <c r="C208" s="56"/>
      <c r="D208" s="56"/>
    </row>
    <row r="209" spans="1:4" ht="12.75">
      <c r="A209" s="56"/>
      <c r="B209" s="56"/>
      <c r="C209" s="56"/>
      <c r="D209" s="56"/>
    </row>
    <row r="210" spans="1:4" ht="12.75">
      <c r="A210" s="56"/>
      <c r="B210" s="56"/>
      <c r="C210" s="56"/>
      <c r="D210" s="56"/>
    </row>
    <row r="211" spans="1:4" ht="12.75">
      <c r="A211" s="56"/>
      <c r="B211" s="56"/>
      <c r="C211" s="56"/>
      <c r="D211" s="56"/>
    </row>
    <row r="212" spans="1:4" ht="12.75">
      <c r="A212" s="56"/>
      <c r="B212" s="56"/>
      <c r="C212" s="56"/>
      <c r="D212" s="56"/>
    </row>
    <row r="213" spans="1:4" ht="12.75">
      <c r="A213" s="56"/>
      <c r="B213" s="56"/>
      <c r="C213" s="56"/>
      <c r="D213" s="56"/>
    </row>
    <row r="214" spans="1:4" ht="12.75">
      <c r="A214" s="56"/>
      <c r="B214" s="56"/>
      <c r="C214" s="56"/>
      <c r="D214" s="56"/>
    </row>
    <row r="215" spans="1:4" ht="12.75">
      <c r="A215" s="56"/>
      <c r="B215" s="56"/>
      <c r="C215" s="56"/>
      <c r="D215" s="56"/>
    </row>
    <row r="216" spans="1:4" ht="12.75">
      <c r="A216" s="56"/>
      <c r="B216" s="56"/>
      <c r="C216" s="56"/>
      <c r="D216" s="56"/>
    </row>
    <row r="217" spans="1:4" ht="12.75">
      <c r="A217" s="56"/>
      <c r="B217" s="56"/>
      <c r="C217" s="56"/>
      <c r="D217" s="56"/>
    </row>
    <row r="218" spans="1:4" ht="12.75">
      <c r="A218" s="56"/>
      <c r="B218" s="56"/>
      <c r="C218" s="56"/>
      <c r="D218" s="56"/>
    </row>
    <row r="219" spans="1:4" ht="12.75">
      <c r="A219" s="56"/>
      <c r="B219" s="56"/>
      <c r="C219" s="56"/>
      <c r="D219" s="56"/>
    </row>
    <row r="220" spans="1:4" ht="12.75">
      <c r="A220" s="56"/>
      <c r="B220" s="56"/>
      <c r="C220" s="56"/>
      <c r="D220" s="56"/>
    </row>
    <row r="221" spans="1:4" ht="12.75">
      <c r="A221" s="56"/>
      <c r="B221" s="56"/>
      <c r="C221" s="56"/>
      <c r="D221" s="56"/>
    </row>
    <row r="222" spans="1:4" ht="12.75">
      <c r="A222" s="56"/>
      <c r="B222" s="56"/>
      <c r="C222" s="56"/>
      <c r="D222" s="56"/>
    </row>
    <row r="223" spans="1:4" ht="12.75">
      <c r="A223" s="56"/>
      <c r="B223" s="56"/>
      <c r="C223" s="56"/>
      <c r="D223" s="56"/>
    </row>
    <row r="224" spans="1:4" ht="12.75">
      <c r="A224" s="56"/>
      <c r="B224" s="56"/>
      <c r="C224" s="56"/>
      <c r="D224" s="56"/>
    </row>
    <row r="225" spans="1:4" ht="12.75">
      <c r="A225" s="56"/>
      <c r="B225" s="56"/>
      <c r="C225" s="56"/>
      <c r="D225" s="56"/>
    </row>
    <row r="226" spans="1:4" ht="12.75">
      <c r="A226" s="56"/>
      <c r="B226" s="56"/>
      <c r="C226" s="56"/>
      <c r="D226" s="56"/>
    </row>
    <row r="227" spans="1:4" ht="12.75">
      <c r="A227" s="56"/>
      <c r="B227" s="56"/>
      <c r="C227" s="56"/>
      <c r="D227" s="56"/>
    </row>
    <row r="228" spans="1:4" ht="12.75">
      <c r="A228" s="56"/>
      <c r="B228" s="56"/>
      <c r="C228" s="56"/>
      <c r="D228" s="56"/>
    </row>
    <row r="229" spans="1:4" ht="12.75">
      <c r="A229" s="56"/>
      <c r="B229" s="56"/>
      <c r="C229" s="56"/>
      <c r="D229" s="56"/>
    </row>
    <row r="230" spans="1:4" ht="12.75">
      <c r="A230" s="56"/>
      <c r="B230" s="56"/>
      <c r="C230" s="56"/>
      <c r="D230" s="56"/>
    </row>
    <row r="231" spans="1:4" ht="12.75">
      <c r="A231" s="56"/>
      <c r="B231" s="56"/>
      <c r="C231" s="56"/>
      <c r="D231" s="56"/>
    </row>
    <row r="232" spans="1:4" ht="12.75">
      <c r="A232" s="56"/>
      <c r="B232" s="56"/>
      <c r="C232" s="56"/>
      <c r="D232" s="56"/>
    </row>
    <row r="233" spans="1:4" ht="12.75">
      <c r="A233" s="56"/>
      <c r="B233" s="56"/>
      <c r="C233" s="56"/>
      <c r="D233" s="56"/>
    </row>
    <row r="234" spans="1:4" ht="12.75">
      <c r="A234" s="56"/>
      <c r="B234" s="56"/>
      <c r="C234" s="56"/>
      <c r="D234" s="56"/>
    </row>
    <row r="235" spans="1:4" ht="12.75">
      <c r="A235" s="56"/>
      <c r="B235" s="56"/>
      <c r="C235" s="56"/>
      <c r="D235" s="56"/>
    </row>
    <row r="236" spans="1:4" ht="12.75">
      <c r="A236" s="56"/>
      <c r="B236" s="56"/>
      <c r="C236" s="56"/>
      <c r="D236" s="56"/>
    </row>
    <row r="237" spans="1:4" ht="12.75">
      <c r="A237" s="56"/>
      <c r="B237" s="56"/>
      <c r="C237" s="56"/>
      <c r="D237" s="56"/>
    </row>
    <row r="238" spans="1:4" ht="12.75">
      <c r="A238" s="56"/>
      <c r="B238" s="56"/>
      <c r="C238" s="56"/>
      <c r="D238" s="56"/>
    </row>
    <row r="239" spans="1:4" ht="12.75">
      <c r="A239" s="56"/>
      <c r="B239" s="56"/>
      <c r="C239" s="56"/>
      <c r="D239" s="56"/>
    </row>
    <row r="240" spans="1:4" ht="12.75">
      <c r="A240" s="56"/>
      <c r="B240" s="56"/>
      <c r="C240" s="56"/>
      <c r="D240" s="56"/>
    </row>
    <row r="241" spans="1:4" ht="12.75">
      <c r="A241" s="56"/>
      <c r="B241" s="56"/>
      <c r="C241" s="56"/>
      <c r="D241" s="56"/>
    </row>
    <row r="242" spans="1:4" ht="12.75">
      <c r="A242" s="56"/>
      <c r="B242" s="56"/>
      <c r="C242" s="56"/>
      <c r="D242" s="56"/>
    </row>
    <row r="243" spans="1:4" ht="12.75">
      <c r="A243" s="56"/>
      <c r="B243" s="56"/>
      <c r="C243" s="56"/>
      <c r="D243" s="56"/>
    </row>
    <row r="244" spans="1:4" ht="12.75">
      <c r="A244" s="56"/>
      <c r="B244" s="56"/>
      <c r="C244" s="56"/>
      <c r="D244" s="56"/>
    </row>
    <row r="245" spans="1:4" ht="12.75">
      <c r="A245" s="56"/>
      <c r="B245" s="56"/>
      <c r="C245" s="56"/>
      <c r="D245" s="56"/>
    </row>
    <row r="246" spans="1:4" ht="12.75">
      <c r="A246" s="56"/>
      <c r="B246" s="56"/>
      <c r="C246" s="56"/>
      <c r="D246" s="56"/>
    </row>
    <row r="247" spans="1:4" ht="12.75">
      <c r="A247" s="56"/>
      <c r="B247" s="56"/>
      <c r="C247" s="56"/>
      <c r="D247" s="56"/>
    </row>
    <row r="248" spans="1:4" ht="12.75">
      <c r="A248" s="56"/>
      <c r="B248" s="56"/>
      <c r="C248" s="56"/>
      <c r="D248" s="56"/>
    </row>
    <row r="249" spans="1:4" ht="12.75">
      <c r="A249" s="56"/>
      <c r="B249" s="56"/>
      <c r="C249" s="56"/>
      <c r="D249" s="56"/>
    </row>
    <row r="250" spans="1:4" ht="12.75">
      <c r="A250" s="56"/>
      <c r="B250" s="56"/>
      <c r="C250" s="56"/>
      <c r="D250" s="56"/>
    </row>
    <row r="251" spans="1:4" ht="12.75">
      <c r="A251" s="56"/>
      <c r="B251" s="56"/>
      <c r="C251" s="56"/>
      <c r="D251" s="56"/>
    </row>
    <row r="252" spans="1:4" ht="12.75">
      <c r="A252" s="56"/>
      <c r="B252" s="56"/>
      <c r="C252" s="56"/>
      <c r="D252" s="56"/>
    </row>
    <row r="253" spans="1:4" ht="12.75">
      <c r="A253" s="56"/>
      <c r="B253" s="56"/>
      <c r="C253" s="56"/>
      <c r="D253" s="56"/>
    </row>
    <row r="254" spans="1:4" ht="12.75">
      <c r="A254" s="56"/>
      <c r="B254" s="56"/>
      <c r="C254" s="56"/>
      <c r="D254" s="56"/>
    </row>
    <row r="255" spans="1:4" ht="12.75">
      <c r="A255" s="56"/>
      <c r="B255" s="56"/>
      <c r="C255" s="56"/>
      <c r="D255" s="56"/>
    </row>
    <row r="256" spans="1:4" ht="12.75">
      <c r="A256" s="56"/>
      <c r="B256" s="56"/>
      <c r="C256" s="56"/>
      <c r="D256" s="56"/>
    </row>
    <row r="257" spans="1:4" ht="12.75">
      <c r="A257" s="56"/>
      <c r="B257" s="56"/>
      <c r="C257" s="56"/>
      <c r="D257" s="56"/>
    </row>
    <row r="258" spans="1:4" ht="12.75">
      <c r="A258" s="56"/>
      <c r="B258" s="56"/>
      <c r="C258" s="56"/>
      <c r="D258" s="56"/>
    </row>
    <row r="259" spans="1:4" ht="12.75">
      <c r="A259" s="56"/>
      <c r="B259" s="56"/>
      <c r="C259" s="56"/>
      <c r="D259" s="56"/>
    </row>
    <row r="260" spans="1:4" ht="12.75">
      <c r="A260" s="56"/>
      <c r="B260" s="56"/>
      <c r="C260" s="56"/>
      <c r="D260" s="56"/>
    </row>
    <row r="261" spans="1:4" ht="12.75">
      <c r="A261" s="56"/>
      <c r="B261" s="56"/>
      <c r="C261" s="56"/>
      <c r="D261" s="56"/>
    </row>
    <row r="262" spans="1:4" ht="12.75">
      <c r="A262" s="56"/>
      <c r="B262" s="56"/>
      <c r="C262" s="56"/>
      <c r="D262" s="56"/>
    </row>
    <row r="263" spans="1:4" ht="12.75">
      <c r="A263" s="56"/>
      <c r="B263" s="56"/>
      <c r="C263" s="56"/>
      <c r="D263" s="56"/>
    </row>
    <row r="264" spans="1:4" ht="12.75">
      <c r="A264" s="56"/>
      <c r="B264" s="56"/>
      <c r="C264" s="56"/>
      <c r="D264" s="56"/>
    </row>
    <row r="265" spans="1:4" ht="12.75">
      <c r="A265" s="56"/>
      <c r="B265" s="56"/>
      <c r="C265" s="56"/>
      <c r="D265" s="56"/>
    </row>
    <row r="266" spans="1:4" ht="12.75">
      <c r="A266" s="56"/>
      <c r="B266" s="56"/>
      <c r="C266" s="56"/>
      <c r="D266" s="56"/>
    </row>
    <row r="267" spans="1:4" ht="12.75">
      <c r="A267" s="56"/>
      <c r="B267" s="56"/>
      <c r="C267" s="56"/>
      <c r="D267" s="56"/>
    </row>
    <row r="268" spans="1:4" ht="12.75">
      <c r="A268" s="56"/>
      <c r="B268" s="56"/>
      <c r="C268" s="56"/>
      <c r="D268" s="56"/>
    </row>
    <row r="269" spans="1:4" ht="12.75">
      <c r="A269" s="56"/>
      <c r="B269" s="56"/>
      <c r="C269" s="56"/>
      <c r="D269" s="56"/>
    </row>
    <row r="270" spans="1:4" ht="12.75">
      <c r="A270" s="56"/>
      <c r="B270" s="56"/>
      <c r="C270" s="56"/>
      <c r="D270" s="56"/>
    </row>
    <row r="271" spans="1:4" ht="12.75">
      <c r="A271" s="56"/>
      <c r="B271" s="56"/>
      <c r="C271" s="56"/>
      <c r="D271" s="56"/>
    </row>
    <row r="272" spans="1:4" ht="12.75">
      <c r="A272" s="56"/>
      <c r="B272" s="56"/>
      <c r="C272" s="56"/>
      <c r="D272" s="56"/>
    </row>
    <row r="273" spans="1:4" ht="12.75">
      <c r="A273" s="56"/>
      <c r="B273" s="56"/>
      <c r="C273" s="56"/>
      <c r="D273" s="56"/>
    </row>
    <row r="274" spans="1:4" ht="12.75">
      <c r="A274" s="56"/>
      <c r="B274" s="56"/>
      <c r="C274" s="56"/>
      <c r="D274" s="56"/>
    </row>
    <row r="275" spans="1:4" ht="12.75">
      <c r="A275" s="56"/>
      <c r="B275" s="56"/>
      <c r="C275" s="56"/>
      <c r="D275" s="56"/>
    </row>
    <row r="276" spans="1:4" ht="12.75">
      <c r="A276" s="56"/>
      <c r="B276" s="56"/>
      <c r="C276" s="56"/>
      <c r="D276" s="56"/>
    </row>
    <row r="277" spans="1:4" ht="12.75">
      <c r="A277" s="56"/>
      <c r="B277" s="56"/>
      <c r="C277" s="56"/>
      <c r="D277" s="56"/>
    </row>
    <row r="278" spans="1:4" ht="12.75">
      <c r="A278" s="56"/>
      <c r="B278" s="56"/>
      <c r="C278" s="56"/>
      <c r="D278" s="56"/>
    </row>
    <row r="279" spans="1:4" ht="12.75">
      <c r="A279" s="56"/>
      <c r="B279" s="56"/>
      <c r="C279" s="56"/>
      <c r="D279" s="56"/>
    </row>
    <row r="280" spans="1:4" ht="12.75">
      <c r="A280" s="56"/>
      <c r="B280" s="56"/>
      <c r="C280" s="56"/>
      <c r="D280" s="56"/>
    </row>
    <row r="281" spans="1:4" ht="12.75">
      <c r="A281" s="56"/>
      <c r="B281" s="56"/>
      <c r="C281" s="56"/>
      <c r="D281" s="56"/>
    </row>
    <row r="282" spans="1:4" ht="12.75">
      <c r="A282" s="56"/>
      <c r="B282" s="56"/>
      <c r="C282" s="56"/>
      <c r="D282" s="56"/>
    </row>
    <row r="283" spans="1:4" ht="12.75">
      <c r="A283" s="56"/>
      <c r="B283" s="56"/>
      <c r="C283" s="56"/>
      <c r="D283" s="56"/>
    </row>
    <row r="284" spans="1:4" ht="12.75">
      <c r="A284" s="56"/>
      <c r="B284" s="56"/>
      <c r="C284" s="56"/>
      <c r="D284" s="56"/>
    </row>
    <row r="285" spans="1:4" ht="12.75">
      <c r="A285" s="56"/>
      <c r="B285" s="56"/>
      <c r="C285" s="56"/>
      <c r="D285" s="56"/>
    </row>
    <row r="286" spans="1:4" ht="12.75">
      <c r="A286" s="56"/>
      <c r="B286" s="56"/>
      <c r="C286" s="56"/>
      <c r="D286" s="56"/>
    </row>
    <row r="287" spans="1:4" ht="12.75">
      <c r="A287" s="56"/>
      <c r="B287" s="56"/>
      <c r="C287" s="56"/>
      <c r="D287" s="56"/>
    </row>
    <row r="288" spans="1:4" ht="12.75">
      <c r="A288" s="56"/>
      <c r="B288" s="56"/>
      <c r="C288" s="56"/>
      <c r="D288" s="56"/>
    </row>
    <row r="289" spans="1:4" ht="12.75">
      <c r="A289" s="56"/>
      <c r="B289" s="56"/>
      <c r="C289" s="56"/>
      <c r="D289" s="56"/>
    </row>
    <row r="290" spans="1:4" ht="12.75">
      <c r="A290" s="56"/>
      <c r="B290" s="56"/>
      <c r="C290" s="56"/>
      <c r="D290" s="56"/>
    </row>
    <row r="291" spans="1:4" ht="12.75">
      <c r="A291" s="56"/>
      <c r="B291" s="56"/>
      <c r="C291" s="56"/>
      <c r="D291" s="56"/>
    </row>
    <row r="292" spans="1:4" ht="12.75">
      <c r="A292" s="56"/>
      <c r="B292" s="56"/>
      <c r="C292" s="56"/>
      <c r="D292" s="56"/>
    </row>
    <row r="293" spans="1:4" ht="12.75">
      <c r="A293" s="56"/>
      <c r="B293" s="56"/>
      <c r="C293" s="56"/>
      <c r="D293" s="56"/>
    </row>
    <row r="294" spans="1:4" ht="12.75">
      <c r="A294" s="56"/>
      <c r="B294" s="56"/>
      <c r="C294" s="56"/>
      <c r="D294" s="56"/>
    </row>
    <row r="295" spans="1:4" ht="12.75">
      <c r="A295" s="56"/>
      <c r="B295" s="56"/>
      <c r="C295" s="56"/>
      <c r="D295" s="56"/>
    </row>
    <row r="296" spans="1:4" ht="12.75">
      <c r="A296" s="56"/>
      <c r="B296" s="56"/>
      <c r="C296" s="56"/>
      <c r="D296" s="56"/>
    </row>
    <row r="297" spans="1:4" ht="12.75">
      <c r="A297" s="56"/>
      <c r="B297" s="56"/>
      <c r="C297" s="56"/>
      <c r="D297" s="56"/>
    </row>
    <row r="298" spans="1:4" ht="12.75">
      <c r="A298" s="56"/>
      <c r="B298" s="56"/>
      <c r="C298" s="56"/>
      <c r="D298" s="56"/>
    </row>
    <row r="299" spans="1:4" ht="12.75">
      <c r="A299" s="56"/>
      <c r="B299" s="56"/>
      <c r="C299" s="56"/>
      <c r="D299" s="56"/>
    </row>
    <row r="300" spans="1:4" ht="12.75">
      <c r="A300" s="56"/>
      <c r="B300" s="56"/>
      <c r="C300" s="56"/>
      <c r="D300" s="56"/>
    </row>
    <row r="301" spans="1:4" ht="12.75">
      <c r="A301" s="56"/>
      <c r="B301" s="56"/>
      <c r="C301" s="56"/>
      <c r="D301" s="56"/>
    </row>
    <row r="302" spans="1:4" ht="12.75">
      <c r="A302" s="56"/>
      <c r="B302" s="56"/>
      <c r="C302" s="56"/>
      <c r="D302" s="56"/>
    </row>
    <row r="303" spans="1:4" ht="12.75">
      <c r="A303" s="56"/>
      <c r="B303" s="56"/>
      <c r="C303" s="56"/>
      <c r="D303" s="56"/>
    </row>
    <row r="304" spans="1:4" ht="12.75">
      <c r="A304" s="56"/>
      <c r="B304" s="56"/>
      <c r="C304" s="56"/>
      <c r="D304" s="56"/>
    </row>
    <row r="305" spans="1:4" ht="12.75">
      <c r="A305" s="56"/>
      <c r="B305" s="56"/>
      <c r="C305" s="56"/>
      <c r="D305" s="56"/>
    </row>
    <row r="306" spans="1:4" ht="12.75">
      <c r="A306" s="56"/>
      <c r="B306" s="56"/>
      <c r="C306" s="56"/>
      <c r="D306" s="56"/>
    </row>
    <row r="307" spans="1:4" ht="12.75">
      <c r="A307" s="56"/>
      <c r="B307" s="56"/>
      <c r="C307" s="56"/>
      <c r="D307" s="56"/>
    </row>
    <row r="308" spans="1:4" ht="12.75">
      <c r="A308" s="56"/>
      <c r="B308" s="56"/>
      <c r="C308" s="56"/>
      <c r="D308" s="56"/>
    </row>
    <row r="309" spans="1:4" ht="12.75">
      <c r="A309" s="56"/>
      <c r="B309" s="56"/>
      <c r="C309" s="56"/>
      <c r="D309" s="56"/>
    </row>
    <row r="310" spans="1:4" ht="12.75">
      <c r="A310" s="56"/>
      <c r="B310" s="56"/>
      <c r="C310" s="56"/>
      <c r="D310" s="56"/>
    </row>
    <row r="311" spans="1:4" ht="12.75">
      <c r="A311" s="56"/>
      <c r="B311" s="56"/>
      <c r="C311" s="56"/>
      <c r="D311" s="56"/>
    </row>
    <row r="312" spans="1:4" ht="12.75">
      <c r="A312" s="56"/>
      <c r="B312" s="56"/>
      <c r="C312" s="56"/>
      <c r="D312" s="56"/>
    </row>
    <row r="313" spans="1:4" ht="12.75">
      <c r="A313" s="56"/>
      <c r="B313" s="56"/>
      <c r="C313" s="56"/>
      <c r="D313" s="56"/>
    </row>
    <row r="314" spans="1:4" ht="12.75">
      <c r="A314" s="56"/>
      <c r="B314" s="56"/>
      <c r="C314" s="56"/>
      <c r="D314" s="56"/>
    </row>
    <row r="315" spans="1:4" ht="12.75">
      <c r="A315" s="56"/>
      <c r="B315" s="56"/>
      <c r="C315" s="56"/>
      <c r="D315" s="56"/>
    </row>
    <row r="316" spans="1:4" ht="12.75">
      <c r="A316" s="56"/>
      <c r="B316" s="56"/>
      <c r="C316" s="56"/>
      <c r="D316" s="56"/>
    </row>
    <row r="317" spans="1:4" ht="12.75">
      <c r="A317" s="56"/>
      <c r="B317" s="56"/>
      <c r="C317" s="56"/>
      <c r="D317" s="56"/>
    </row>
    <row r="318" spans="1:4" ht="12.75">
      <c r="A318" s="56"/>
      <c r="B318" s="56"/>
      <c r="C318" s="56"/>
      <c r="D318" s="56"/>
    </row>
    <row r="319" spans="1:4" ht="12.75">
      <c r="A319" s="56"/>
      <c r="B319" s="56"/>
      <c r="C319" s="56"/>
      <c r="D319" s="56"/>
    </row>
    <row r="320" spans="1:4" ht="12.75">
      <c r="A320" s="56"/>
      <c r="B320" s="56"/>
      <c r="C320" s="56"/>
      <c r="D320" s="56"/>
    </row>
    <row r="321" spans="1:4" ht="12.75">
      <c r="A321" s="56"/>
      <c r="B321" s="56"/>
      <c r="C321" s="56"/>
      <c r="D321" s="56"/>
    </row>
    <row r="322" spans="1:4" ht="12.75">
      <c r="A322" s="56"/>
      <c r="B322" s="56"/>
      <c r="C322" s="56"/>
      <c r="D322" s="56"/>
    </row>
    <row r="323" spans="1:4" ht="12.75">
      <c r="A323" s="56"/>
      <c r="B323" s="56"/>
      <c r="C323" s="56"/>
      <c r="D323" s="56"/>
    </row>
    <row r="324" spans="1:4" ht="12.75">
      <c r="A324" s="56"/>
      <c r="B324" s="56"/>
      <c r="C324" s="56"/>
      <c r="D324" s="56"/>
    </row>
    <row r="325" spans="1:4" ht="12.75">
      <c r="A325" s="56"/>
      <c r="B325" s="56"/>
      <c r="C325" s="56"/>
      <c r="D325" s="56"/>
    </row>
    <row r="326" spans="1:4" ht="12.75">
      <c r="A326" s="56"/>
      <c r="B326" s="56"/>
      <c r="C326" s="56"/>
      <c r="D326" s="56"/>
    </row>
    <row r="327" spans="1:4" ht="12.75">
      <c r="A327" s="56"/>
      <c r="B327" s="56"/>
      <c r="C327" s="56"/>
      <c r="D327" s="56"/>
    </row>
    <row r="328" spans="1:4" ht="12.75">
      <c r="A328" s="56"/>
      <c r="B328" s="56"/>
      <c r="C328" s="56"/>
      <c r="D328" s="56"/>
    </row>
    <row r="329" spans="1:4" ht="12.75">
      <c r="A329" s="56"/>
      <c r="B329" s="56"/>
      <c r="C329" s="56"/>
      <c r="D329" s="56"/>
    </row>
    <row r="330" spans="1:4" ht="12.75">
      <c r="A330" s="56"/>
      <c r="B330" s="56"/>
      <c r="C330" s="56"/>
      <c r="D330" s="56"/>
    </row>
    <row r="331" spans="1:4" ht="12.75">
      <c r="A331" s="56"/>
      <c r="B331" s="56"/>
      <c r="C331" s="56"/>
      <c r="D331" s="56"/>
    </row>
    <row r="332" spans="1:4" ht="12.75">
      <c r="A332" s="56"/>
      <c r="B332" s="56"/>
      <c r="C332" s="56"/>
      <c r="D332" s="56"/>
    </row>
    <row r="333" spans="1:4" ht="12.75">
      <c r="A333" s="56"/>
      <c r="B333" s="56"/>
      <c r="C333" s="56"/>
      <c r="D333" s="56"/>
    </row>
    <row r="334" spans="1:4" ht="12.75">
      <c r="A334" s="56"/>
      <c r="B334" s="56"/>
      <c r="C334" s="56"/>
      <c r="D334" s="56"/>
    </row>
    <row r="335" spans="1:4" ht="12.75">
      <c r="A335" s="56"/>
      <c r="B335" s="56"/>
      <c r="C335" s="56"/>
      <c r="D335" s="56"/>
    </row>
    <row r="336" spans="1:4" ht="12.75">
      <c r="A336" s="56"/>
      <c r="B336" s="56"/>
      <c r="C336" s="56"/>
      <c r="D336" s="56"/>
    </row>
    <row r="337" spans="1:4" ht="12.75">
      <c r="A337" s="56"/>
      <c r="B337" s="56"/>
      <c r="C337" s="56"/>
      <c r="D337" s="56"/>
    </row>
    <row r="338" spans="1:4" ht="12.75">
      <c r="A338" s="56"/>
      <c r="B338" s="56"/>
      <c r="C338" s="56"/>
      <c r="D338" s="56"/>
    </row>
    <row r="339" spans="1:4" ht="12.75">
      <c r="A339" s="56"/>
      <c r="B339" s="56"/>
      <c r="C339" s="56"/>
      <c r="D339" s="56"/>
    </row>
    <row r="340" spans="1:4" ht="12.75">
      <c r="A340" s="56"/>
      <c r="B340" s="56"/>
      <c r="C340" s="56"/>
      <c r="D340" s="56"/>
    </row>
    <row r="341" spans="1:4" ht="12.75">
      <c r="A341" s="56"/>
      <c r="B341" s="56"/>
      <c r="C341" s="56"/>
      <c r="D341" s="56"/>
    </row>
    <row r="342" spans="1:4" ht="12.75">
      <c r="A342" s="56"/>
      <c r="B342" s="56"/>
      <c r="C342" s="56"/>
      <c r="D342" s="56"/>
    </row>
    <row r="343" spans="1:4" ht="12.75">
      <c r="A343" s="56"/>
      <c r="B343" s="56"/>
      <c r="C343" s="56"/>
      <c r="D343" s="56"/>
    </row>
    <row r="344" spans="1:4" ht="12.75">
      <c r="A344" s="56"/>
      <c r="B344" s="56"/>
      <c r="C344" s="56"/>
      <c r="D344" s="56"/>
    </row>
    <row r="345" spans="1:4" ht="12.75">
      <c r="A345" s="56"/>
      <c r="B345" s="56"/>
      <c r="C345" s="56"/>
      <c r="D345" s="56"/>
    </row>
    <row r="346" spans="1:4" ht="12.75">
      <c r="A346" s="56"/>
      <c r="B346" s="56"/>
      <c r="C346" s="56"/>
      <c r="D346" s="56"/>
    </row>
    <row r="347" spans="1:4" ht="12.75">
      <c r="A347" s="56"/>
      <c r="B347" s="56"/>
      <c r="C347" s="56"/>
      <c r="D347" s="56"/>
    </row>
    <row r="348" spans="1:4" ht="12.75">
      <c r="A348" s="56"/>
      <c r="B348" s="56"/>
      <c r="C348" s="56"/>
      <c r="D348" s="56"/>
    </row>
    <row r="349" spans="1:4" ht="12.75">
      <c r="A349" s="56"/>
      <c r="B349" s="56"/>
      <c r="C349" s="56"/>
      <c r="D349" s="56"/>
    </row>
    <row r="350" spans="1:4" ht="12.75">
      <c r="A350" s="56"/>
      <c r="B350" s="56"/>
      <c r="C350" s="56"/>
      <c r="D350" s="56"/>
    </row>
    <row r="351" spans="1:4" ht="12.75">
      <c r="A351" s="56"/>
      <c r="B351" s="56"/>
      <c r="C351" s="56"/>
      <c r="D351" s="56"/>
    </row>
    <row r="352" spans="1:4" ht="12.75">
      <c r="A352" s="56"/>
      <c r="B352" s="56"/>
      <c r="C352" s="56"/>
      <c r="D352" s="56"/>
    </row>
    <row r="353" spans="1:4" ht="12.75">
      <c r="A353" s="56"/>
      <c r="B353" s="56"/>
      <c r="C353" s="56"/>
      <c r="D353" s="56"/>
    </row>
    <row r="354" spans="1:4" ht="12.75">
      <c r="A354" s="56"/>
      <c r="B354" s="56"/>
      <c r="C354" s="56"/>
      <c r="D354" s="56"/>
    </row>
    <row r="355" spans="1:4" ht="12.75">
      <c r="A355" s="56"/>
      <c r="B355" s="56"/>
      <c r="C355" s="56"/>
      <c r="D355" s="56"/>
    </row>
    <row r="356" spans="1:4" ht="12.75">
      <c r="A356" s="56"/>
      <c r="B356" s="56"/>
      <c r="C356" s="56"/>
      <c r="D356" s="56"/>
    </row>
    <row r="357" spans="1:4" ht="12.75">
      <c r="A357" s="56"/>
      <c r="B357" s="56"/>
      <c r="C357" s="56"/>
      <c r="D357" s="56"/>
    </row>
    <row r="358" spans="1:4" ht="12.75">
      <c r="A358" s="56"/>
      <c r="B358" s="56"/>
      <c r="C358" s="56"/>
      <c r="D358" s="56"/>
    </row>
    <row r="359" spans="1:4" ht="12.75">
      <c r="A359" s="56"/>
      <c r="B359" s="56"/>
      <c r="C359" s="56"/>
      <c r="D359" s="56"/>
    </row>
    <row r="360" spans="1:4" ht="12.75">
      <c r="A360" s="56"/>
      <c r="B360" s="56"/>
      <c r="C360" s="56"/>
      <c r="D360" s="56"/>
    </row>
    <row r="361" spans="1:4" ht="12.75">
      <c r="A361" s="56"/>
      <c r="B361" s="56"/>
      <c r="C361" s="56"/>
      <c r="D361" s="56"/>
    </row>
    <row r="362" spans="1:4" ht="12.75">
      <c r="A362" s="56"/>
      <c r="B362" s="56"/>
      <c r="C362" s="56"/>
      <c r="D362" s="56"/>
    </row>
    <row r="363" spans="1:4" ht="12.75">
      <c r="A363" s="56"/>
      <c r="B363" s="56"/>
      <c r="C363" s="56"/>
      <c r="D363" s="56"/>
    </row>
    <row r="364" spans="1:4" ht="12.75">
      <c r="A364" s="56"/>
      <c r="B364" s="56"/>
      <c r="C364" s="56"/>
      <c r="D364" s="56"/>
    </row>
    <row r="365" spans="1:4" ht="12.75">
      <c r="A365" s="56"/>
      <c r="B365" s="56"/>
      <c r="C365" s="56"/>
      <c r="D365" s="56"/>
    </row>
    <row r="366" spans="1:4" ht="12.75">
      <c r="A366" s="56"/>
      <c r="B366" s="56"/>
      <c r="C366" s="56"/>
      <c r="D366" s="56"/>
    </row>
    <row r="367" spans="1:4" ht="12.75">
      <c r="A367" s="56"/>
      <c r="B367" s="56"/>
      <c r="C367" s="56"/>
      <c r="D367" s="56"/>
    </row>
    <row r="368" spans="1:4" ht="12.75">
      <c r="A368" s="56"/>
      <c r="B368" s="56"/>
      <c r="C368" s="56"/>
      <c r="D368" s="56"/>
    </row>
    <row r="369" spans="1:4" ht="12.75">
      <c r="A369" s="56"/>
      <c r="B369" s="56"/>
      <c r="C369" s="56"/>
      <c r="D369" s="56"/>
    </row>
    <row r="370" spans="1:4" ht="12.75">
      <c r="A370" s="56"/>
      <c r="B370" s="56"/>
      <c r="C370" s="56"/>
      <c r="D370" s="56"/>
    </row>
    <row r="371" spans="1:4" ht="12.75">
      <c r="A371" s="56"/>
      <c r="B371" s="56"/>
      <c r="C371" s="56"/>
      <c r="D371" s="56"/>
    </row>
    <row r="372" spans="1:4" ht="12.75">
      <c r="A372" s="56"/>
      <c r="B372" s="56"/>
      <c r="C372" s="56"/>
      <c r="D372" s="56"/>
    </row>
    <row r="373" spans="1:4" ht="12.75">
      <c r="A373" s="56"/>
      <c r="B373" s="56"/>
      <c r="C373" s="56"/>
      <c r="D373" s="56"/>
    </row>
    <row r="374" spans="1:4" ht="12.75">
      <c r="A374" s="56"/>
      <c r="B374" s="56"/>
      <c r="C374" s="56"/>
      <c r="D374" s="56"/>
    </row>
    <row r="375" spans="1:4" ht="12.75">
      <c r="A375" s="56"/>
      <c r="B375" s="56"/>
      <c r="C375" s="56"/>
      <c r="D375" s="56"/>
    </row>
    <row r="376" spans="1:4" ht="12.75">
      <c r="A376" s="56"/>
      <c r="B376" s="56"/>
      <c r="C376" s="56"/>
      <c r="D376" s="56"/>
    </row>
    <row r="377" spans="1:4" ht="12.75">
      <c r="A377" s="56"/>
      <c r="B377" s="56"/>
      <c r="C377" s="56"/>
      <c r="D377" s="56"/>
    </row>
    <row r="378" spans="1:4" ht="12.75">
      <c r="A378" s="56"/>
      <c r="B378" s="56"/>
      <c r="C378" s="56"/>
      <c r="D378" s="56"/>
    </row>
    <row r="379" spans="1:4" ht="12.75">
      <c r="A379" s="56"/>
      <c r="B379" s="56"/>
      <c r="C379" s="56"/>
      <c r="D379" s="56"/>
    </row>
    <row r="380" spans="1:4" ht="12.75">
      <c r="A380" s="56"/>
      <c r="B380" s="56"/>
      <c r="C380" s="56"/>
      <c r="D380" s="56"/>
    </row>
    <row r="381" spans="1:4" ht="12.75">
      <c r="A381" s="56"/>
      <c r="B381" s="56"/>
      <c r="C381" s="56"/>
      <c r="D381" s="56"/>
    </row>
    <row r="382" spans="1:4" ht="12.75">
      <c r="A382" s="56"/>
      <c r="B382" s="56"/>
      <c r="C382" s="56"/>
      <c r="D382" s="56"/>
    </row>
    <row r="383" spans="1:4" ht="12.75">
      <c r="A383" s="56"/>
      <c r="B383" s="56"/>
      <c r="C383" s="56"/>
      <c r="D383" s="56"/>
    </row>
    <row r="384" spans="1:4" ht="12.75">
      <c r="A384" s="56"/>
      <c r="B384" s="56"/>
      <c r="C384" s="56"/>
      <c r="D384" s="56"/>
    </row>
    <row r="385" spans="1:4" ht="12.75">
      <c r="A385" s="56"/>
      <c r="B385" s="56"/>
      <c r="C385" s="56"/>
      <c r="D385" s="56"/>
    </row>
    <row r="386" spans="1:4" ht="12.75">
      <c r="A386" s="56"/>
      <c r="B386" s="56"/>
      <c r="C386" s="56"/>
      <c r="D386" s="56"/>
    </row>
    <row r="387" spans="1:4" ht="12.75">
      <c r="A387" s="56"/>
      <c r="B387" s="56"/>
      <c r="C387" s="56"/>
      <c r="D387" s="56"/>
    </row>
    <row r="388" spans="1:4" ht="12.75">
      <c r="A388" s="56"/>
      <c r="B388" s="56"/>
      <c r="C388" s="56"/>
      <c r="D388" s="56"/>
    </row>
    <row r="389" spans="1:4" ht="12.75">
      <c r="A389" s="56"/>
      <c r="B389" s="56"/>
      <c r="C389" s="56"/>
      <c r="D389" s="56"/>
    </row>
    <row r="390" spans="1:4" ht="12.75">
      <c r="A390" s="56"/>
      <c r="B390" s="56"/>
      <c r="C390" s="56"/>
      <c r="D390" s="56"/>
    </row>
    <row r="391" spans="1:4" ht="12.75">
      <c r="A391" s="56"/>
      <c r="B391" s="56"/>
      <c r="C391" s="56"/>
      <c r="D391" s="56"/>
    </row>
    <row r="392" spans="1:4" ht="12.75">
      <c r="A392" s="56"/>
      <c r="B392" s="56"/>
      <c r="C392" s="56"/>
      <c r="D392" s="56"/>
    </row>
  </sheetData>
  <sheetProtection/>
  <mergeCells count="187">
    <mergeCell ref="ED4:EF4"/>
    <mergeCell ref="DF35:DG35"/>
    <mergeCell ref="EJ4:EL4"/>
    <mergeCell ref="EJ6:EL6"/>
    <mergeCell ref="EJ35:EK35"/>
    <mergeCell ref="EA4:EC4"/>
    <mergeCell ref="EA6:EC6"/>
    <mergeCell ref="EA35:EB35"/>
    <mergeCell ref="EG4:EI4"/>
    <mergeCell ref="EG6:EI6"/>
    <mergeCell ref="EG35:EH35"/>
    <mergeCell ref="DL6:DN6"/>
    <mergeCell ref="DX4:DZ4"/>
    <mergeCell ref="DX6:DZ6"/>
    <mergeCell ref="DX35:DY35"/>
    <mergeCell ref="DL35:DM35"/>
    <mergeCell ref="DR4:DT4"/>
    <mergeCell ref="DL4:DN4"/>
    <mergeCell ref="DO35:DP35"/>
    <mergeCell ref="ED6:EF6"/>
    <mergeCell ref="DA6:DC6"/>
    <mergeCell ref="DA35:DB35"/>
    <mergeCell ref="DF4:DH4"/>
    <mergeCell ref="DF6:DH6"/>
    <mergeCell ref="CN6:CP6"/>
    <mergeCell ref="CN35:CO35"/>
    <mergeCell ref="CR4:CT4"/>
    <mergeCell ref="CR6:CT6"/>
    <mergeCell ref="CR35:CS35"/>
    <mergeCell ref="CX4:CZ4"/>
    <mergeCell ref="AJ35:AK35"/>
    <mergeCell ref="AM35:AN35"/>
    <mergeCell ref="CK35:CL35"/>
    <mergeCell ref="BS4:BU4"/>
    <mergeCell ref="BS6:BU6"/>
    <mergeCell ref="BS35:BT35"/>
    <mergeCell ref="AY35:AZ35"/>
    <mergeCell ref="BB35:BC35"/>
    <mergeCell ref="AY4:BA4"/>
    <mergeCell ref="AM4:AO4"/>
    <mergeCell ref="BB6:BD6"/>
    <mergeCell ref="AV6:AX6"/>
    <mergeCell ref="AV35:AW35"/>
    <mergeCell ref="BE6:BG6"/>
    <mergeCell ref="BE35:BF35"/>
    <mergeCell ref="BB4:BD4"/>
    <mergeCell ref="AY6:BA6"/>
    <mergeCell ref="AM6:AO6"/>
    <mergeCell ref="AP6:AR6"/>
    <mergeCell ref="W4:Y4"/>
    <mergeCell ref="T4:V4"/>
    <mergeCell ref="AC4:AE4"/>
    <mergeCell ref="Z4:AB4"/>
    <mergeCell ref="AG4:AI4"/>
    <mergeCell ref="AJ4:AL4"/>
    <mergeCell ref="F4:G4"/>
    <mergeCell ref="H4:I4"/>
    <mergeCell ref="J4:K4"/>
    <mergeCell ref="B6:C6"/>
    <mergeCell ref="D6:E6"/>
    <mergeCell ref="R6:S6"/>
    <mergeCell ref="L4:M4"/>
    <mergeCell ref="P4:Q4"/>
    <mergeCell ref="N4:O4"/>
    <mergeCell ref="R4:S4"/>
    <mergeCell ref="B32:C32"/>
    <mergeCell ref="D32:E32"/>
    <mergeCell ref="A4:A5"/>
    <mergeCell ref="F6:G6"/>
    <mergeCell ref="N32:O32"/>
    <mergeCell ref="P32:Q32"/>
    <mergeCell ref="H6:I6"/>
    <mergeCell ref="J6:K6"/>
    <mergeCell ref="B4:C4"/>
    <mergeCell ref="D4:E4"/>
    <mergeCell ref="R32:S32"/>
    <mergeCell ref="N6:O6"/>
    <mergeCell ref="P6:Q6"/>
    <mergeCell ref="F32:G32"/>
    <mergeCell ref="H32:I32"/>
    <mergeCell ref="J32:K32"/>
    <mergeCell ref="L32:M32"/>
    <mergeCell ref="L6:M6"/>
    <mergeCell ref="Z35:AA35"/>
    <mergeCell ref="W35:X35"/>
    <mergeCell ref="AC6:AE6"/>
    <mergeCell ref="W6:Y6"/>
    <mergeCell ref="AG6:AI6"/>
    <mergeCell ref="T6:V6"/>
    <mergeCell ref="A73:AG73"/>
    <mergeCell ref="BH4:BJ4"/>
    <mergeCell ref="BH6:BJ6"/>
    <mergeCell ref="BH35:BI35"/>
    <mergeCell ref="AS4:AU4"/>
    <mergeCell ref="AS6:AU6"/>
    <mergeCell ref="AS35:AT35"/>
    <mergeCell ref="T35:U35"/>
    <mergeCell ref="AG35:AH35"/>
    <mergeCell ref="Z6:AB6"/>
    <mergeCell ref="A71:AG71"/>
    <mergeCell ref="BN4:BP4"/>
    <mergeCell ref="BN6:BP6"/>
    <mergeCell ref="BN35:BO35"/>
    <mergeCell ref="BK4:BM4"/>
    <mergeCell ref="BK6:BM6"/>
    <mergeCell ref="BK35:BL35"/>
    <mergeCell ref="AP4:AR4"/>
    <mergeCell ref="AJ6:AL6"/>
    <mergeCell ref="AP35:AQ35"/>
    <mergeCell ref="AV4:AX4"/>
    <mergeCell ref="BV4:BX4"/>
    <mergeCell ref="BY35:BZ35"/>
    <mergeCell ref="CX6:CZ6"/>
    <mergeCell ref="CX35:CY35"/>
    <mergeCell ref="CU4:CW4"/>
    <mergeCell ref="CU6:CW6"/>
    <mergeCell ref="CK6:CM6"/>
    <mergeCell ref="CH4:CJ4"/>
    <mergeCell ref="CH6:CJ6"/>
    <mergeCell ref="DO4:DQ4"/>
    <mergeCell ref="DO6:DQ6"/>
    <mergeCell ref="DR6:DT6"/>
    <mergeCell ref="DR35:DS35"/>
    <mergeCell ref="BE4:BG4"/>
    <mergeCell ref="BV6:BX6"/>
    <mergeCell ref="BV35:BW35"/>
    <mergeCell ref="BY4:CA4"/>
    <mergeCell ref="BY6:CA6"/>
    <mergeCell ref="CH35:CI35"/>
    <mergeCell ref="CB6:CD6"/>
    <mergeCell ref="CB35:CC35"/>
    <mergeCell ref="DI4:DK4"/>
    <mergeCell ref="DI6:DK6"/>
    <mergeCell ref="DI35:DJ35"/>
    <mergeCell ref="CK4:CM4"/>
    <mergeCell ref="CE4:CG4"/>
    <mergeCell ref="CB4:CD4"/>
    <mergeCell ref="CE35:CF35"/>
    <mergeCell ref="CE6:CG6"/>
    <mergeCell ref="EM4:EO4"/>
    <mergeCell ref="EM6:EO6"/>
    <mergeCell ref="EM35:EN35"/>
    <mergeCell ref="DA4:DC4"/>
    <mergeCell ref="CN4:CP4"/>
    <mergeCell ref="CU35:CV35"/>
    <mergeCell ref="ED35:EE35"/>
    <mergeCell ref="DU4:DW4"/>
    <mergeCell ref="DU6:DW6"/>
    <mergeCell ref="DU35:DV35"/>
    <mergeCell ref="FG6:FI6"/>
    <mergeCell ref="FJ6:FL6"/>
    <mergeCell ref="ER4:ET4"/>
    <mergeCell ref="EU4:EW4"/>
    <mergeCell ref="EX4:EZ4"/>
    <mergeCell ref="FA4:FC4"/>
    <mergeCell ref="FD4:FF4"/>
    <mergeCell ref="FG4:FI4"/>
    <mergeCell ref="FJ36:FK36"/>
    <mergeCell ref="FM36:FN36"/>
    <mergeCell ref="FJ4:FL4"/>
    <mergeCell ref="FM4:FO4"/>
    <mergeCell ref="FP4:FR4"/>
    <mergeCell ref="ER6:ET6"/>
    <mergeCell ref="EU6:EW6"/>
    <mergeCell ref="EX6:EZ6"/>
    <mergeCell ref="FA6:FC6"/>
    <mergeCell ref="FD6:FF6"/>
    <mergeCell ref="EL85:EN85"/>
    <mergeCell ref="FP36:FQ36"/>
    <mergeCell ref="FM6:FO6"/>
    <mergeCell ref="FP6:FR6"/>
    <mergeCell ref="ER36:ES36"/>
    <mergeCell ref="EU36:EV36"/>
    <mergeCell ref="EX36:EY36"/>
    <mergeCell ref="FA36:FB36"/>
    <mergeCell ref="FD36:FE36"/>
    <mergeCell ref="FG36:FH36"/>
    <mergeCell ref="EL86:EN86"/>
    <mergeCell ref="EL87:EN87"/>
    <mergeCell ref="EL88:EN88"/>
    <mergeCell ref="EL89:EM89"/>
    <mergeCell ref="EO89:EP89"/>
    <mergeCell ref="A1:A3"/>
    <mergeCell ref="EL81:EN81"/>
    <mergeCell ref="EL82:EN82"/>
    <mergeCell ref="EL83:EN83"/>
    <mergeCell ref="EL84:EN8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2012-07-18T11:26:43Z</cp:lastPrinted>
  <dcterms:created xsi:type="dcterms:W3CDTF">2008-10-01T07:10:45Z</dcterms:created>
  <dcterms:modified xsi:type="dcterms:W3CDTF">2013-07-30T18:49:51Z</dcterms:modified>
  <cp:category/>
  <cp:version/>
  <cp:contentType/>
  <cp:contentStatus/>
</cp:coreProperties>
</file>