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'Лист1'!$EL$1:$EP$64</definedName>
  </definedNames>
  <calcPr fullCalcOnLoad="1"/>
</workbook>
</file>

<file path=xl/sharedStrings.xml><?xml version="1.0" encoding="utf-8"?>
<sst xmlns="http://schemas.openxmlformats.org/spreadsheetml/2006/main" count="1580" uniqueCount="597">
  <si>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</si>
  <si>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</si>
  <si>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</si>
  <si>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</si>
  <si>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</si>
  <si>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</si>
  <si>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</si>
  <si>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</si>
  <si>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</si>
  <si>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</si>
  <si>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</si>
  <si>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</si>
  <si>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</si>
  <si>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</si>
  <si>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</si>
  <si>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</si>
  <si>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</si>
  <si>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4453 м2</t>
  </si>
  <si>
    <t>1 м2</t>
  </si>
  <si>
    <t>автоматы АЕ1031 - 2 шт., пакет.выкл. - 1 шт.</t>
  </si>
  <si>
    <t>Задвижки D80 - 2 шт.</t>
  </si>
  <si>
    <t>Фланцы D50 - 2 шт.</t>
  </si>
  <si>
    <t>Контргайки D20 - 10 шт., шаровые краны D15 - 7 шт.</t>
  </si>
  <si>
    <t>168 чел.</t>
  </si>
  <si>
    <t>167 чел.</t>
  </si>
  <si>
    <t>164 чел.</t>
  </si>
  <si>
    <t>октябрь</t>
  </si>
  <si>
    <t>158 чел.</t>
  </si>
  <si>
    <t>ноябрь</t>
  </si>
  <si>
    <t>х</t>
  </si>
  <si>
    <t>159 чел.</t>
  </si>
  <si>
    <t>декабрь</t>
  </si>
  <si>
    <t>патрон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</si>
  <si>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</si>
  <si>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</si>
  <si>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(3426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</si>
  <si>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</si>
  <si>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</si>
  <si>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</si>
  <si>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</si>
  <si>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</si>
  <si>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</si>
  <si>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</si>
  <si>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</si>
  <si>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</si>
  <si>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</si>
  <si>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(100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</si>
  <si>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</si>
  <si>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</si>
  <si>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</si>
  <si>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</si>
  <si>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</si>
  <si>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</si>
  <si>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</si>
  <si>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</si>
  <si>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</si>
  <si>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</si>
  <si>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</si>
  <si>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</si>
  <si>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</si>
  <si>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25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</si>
  <si>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</si>
  <si>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</si>
  <si>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</si>
  <si>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</si>
  <si>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</si>
  <si>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</si>
  <si>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№ 5 от 11.02.09г.</t>
  </si>
  <si>
    <t>Ремонт кровли ( кв 20 ) 20 м2</t>
  </si>
  <si>
    <t>Технический осмотр систем тепло-, водоснабжения, водоотведения</t>
  </si>
  <si>
    <t>№27 от 11.02.09г.</t>
  </si>
  <si>
    <t>Проверка эл.снабжения квартиры</t>
  </si>
  <si>
    <t>№45 от 11.02.09г.</t>
  </si>
  <si>
    <t>Сверка эл.схем подключения дома</t>
  </si>
  <si>
    <t>№61 от 13.02.09г.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</si>
  <si>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</si>
  <si>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</si>
  <si>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</si>
  <si>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</si>
  <si>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апрель 2009 г.</t>
  </si>
  <si>
    <t>март 2009 г.</t>
  </si>
  <si>
    <t>№ 152 от 20.03.09г.</t>
  </si>
  <si>
    <t>Устранение течи батареи в подъезде № 3</t>
  </si>
  <si>
    <t>Ревизия эл.щитка этажного</t>
  </si>
  <si>
    <t>№ 190 от 24.03.09 г.</t>
  </si>
  <si>
    <t>Очистка кровельных участков жилых домов от сосулек</t>
  </si>
  <si>
    <t>№ 68 от 24.03.09 г.</t>
  </si>
  <si>
    <t>Очистка подъездных козырьков от снега</t>
  </si>
  <si>
    <t>№ 73 от 26.03.09 г.</t>
  </si>
  <si>
    <t>Ремонт водоподогревателя</t>
  </si>
  <si>
    <t>№ 206 от 27.03.09г.</t>
  </si>
  <si>
    <t>Регулировка вентиля</t>
  </si>
  <si>
    <t>№ 76 от 13.03.09г.</t>
  </si>
  <si>
    <t>Замена лампочек в подъезде ЛОН 25 - 2 шт.</t>
  </si>
  <si>
    <t>№ 70 от 12.03.09г.</t>
  </si>
  <si>
    <t>Проверка регуляторов РТДО по графику</t>
  </si>
  <si>
    <t>№ 113/1 от 17.03.09г.</t>
  </si>
  <si>
    <t>Ревизия жилого дома, ремонт электроснабжения</t>
  </si>
  <si>
    <t>№ 149 от 19.03.09г.</t>
  </si>
  <si>
    <t>Ремонт батареи</t>
  </si>
  <si>
    <t>№ 25 от 07.03.09г.</t>
  </si>
  <si>
    <t>№ 140 от 19.03.09г.</t>
  </si>
  <si>
    <t>№ 19 от 10.03.09г.</t>
  </si>
  <si>
    <t>Замена лампочек в подъезде</t>
  </si>
  <si>
    <t>№ 176 от 23.04.09г.</t>
  </si>
  <si>
    <t>Устранение течи батареи</t>
  </si>
  <si>
    <t>№ 204 от 27.04.09г.</t>
  </si>
  <si>
    <t>Замена трансформаторов тока</t>
  </si>
  <si>
    <t>№ 10 от 01.04.09г.</t>
  </si>
  <si>
    <t>Замена выключателя</t>
  </si>
  <si>
    <t>№ 14 от 02.04.09г.</t>
  </si>
  <si>
    <t>№ 60 от 08.04.09г.</t>
  </si>
  <si>
    <t>маи 2009*г.</t>
  </si>
  <si>
    <t>июнь 2009г.</t>
  </si>
  <si>
    <t>Проверка бойлеров на плотность по графику</t>
  </si>
  <si>
    <t>№ 17 от 04.05.09г.</t>
  </si>
  <si>
    <t>Забор воды на анализ</t>
  </si>
  <si>
    <t>№ 85 от 14.05.09г.</t>
  </si>
  <si>
    <t>Проведение тепловых испытаний</t>
  </si>
  <si>
    <t>№ 92 от 15.05.09г.</t>
  </si>
  <si>
    <t>Проверка на плотность СТС /опрессовка/</t>
  </si>
  <si>
    <t>№ 137 от 20.05.09г.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</si>
  <si>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</si>
  <si>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</si>
  <si>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</si>
  <si>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</si>
  <si>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</si>
  <si>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</si>
  <si>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</si>
  <si>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</si>
  <si>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Проверка утечки электричества, ревизия эл.щитка</t>
  </si>
  <si>
    <t>№ 21/эл от 03.06.09г.</t>
  </si>
  <si>
    <t>Врезка вентилей под промывку</t>
  </si>
  <si>
    <t>№ 56/сл от 09.06.09г.</t>
  </si>
  <si>
    <t>Отключение компрессора</t>
  </si>
  <si>
    <t>№ 115/эл от 18.06.09г.</t>
  </si>
  <si>
    <t>Подключение компрессора</t>
  </si>
  <si>
    <t>Промывка отопительной системы, гидравлич.испытание т/узла, отопительной сист.</t>
  </si>
  <si>
    <t>№ 172/сл от 18.06.09г.</t>
  </si>
  <si>
    <t>Замена вентиля на г/в в подвале</t>
  </si>
  <si>
    <t>№ 207/сл от 22.06.09г.</t>
  </si>
  <si>
    <t>Замена стекла</t>
  </si>
  <si>
    <t>№ 43/4пк от 29.06.09г.</t>
  </si>
  <si>
    <t>Обслуживание приборов учета</t>
  </si>
  <si>
    <t>№ 274 ОТ 31.05.09Г.</t>
  </si>
  <si>
    <t>№ 154 от 30.04.09г.</t>
  </si>
  <si>
    <t>Ремонт теплового узла</t>
  </si>
  <si>
    <t>Акт б/н</t>
  </si>
  <si>
    <t>Тех.обслуживание приборов учета</t>
  </si>
  <si>
    <t>Управление МКД</t>
  </si>
  <si>
    <t>Замена стекол</t>
  </si>
  <si>
    <t>№ 5 от 02.07.09</t>
  </si>
  <si>
    <t>замена автомата</t>
  </si>
  <si>
    <t>№ 78 от 10.07.09.</t>
  </si>
  <si>
    <t>замена входных вентилей - 2 шт.</t>
  </si>
  <si>
    <t>№ 181 от 17.07.09.</t>
  </si>
  <si>
    <t>Кирпичная кладка подвала</t>
  </si>
  <si>
    <t>№ 71 от 27.07.09.</t>
  </si>
  <si>
    <t>август 2009г.</t>
  </si>
  <si>
    <t>Замена входных вентилей</t>
  </si>
  <si>
    <t>№ 28 от 05.08.09.</t>
  </si>
  <si>
    <t>смена стекол</t>
  </si>
  <si>
    <t>№ 28 от 13.08.09.</t>
  </si>
  <si>
    <t>отключение системы теплоснабжения на ВВП</t>
  </si>
  <si>
    <t>№ 170 от 25.08.09.</t>
  </si>
  <si>
    <t>освещение подвала</t>
  </si>
  <si>
    <t>№ 188 от 26.08.09.</t>
  </si>
  <si>
    <t>отключение света в подвале</t>
  </si>
  <si>
    <t>№ 196 от 27.08.09.</t>
  </si>
  <si>
    <t>ремонт канализационной системы</t>
  </si>
  <si>
    <t>№ 192 от 28.08.09.</t>
  </si>
  <si>
    <t>ревизия эл.щитка</t>
  </si>
  <si>
    <t>№ 211 от 28.08.09.</t>
  </si>
  <si>
    <t>сентябрь 2009 г.</t>
  </si>
  <si>
    <t>проведение испытаний на плотность, прочность системы теплоснабжения</t>
  </si>
  <si>
    <t>№ 26 от 08.09.09.</t>
  </si>
  <si>
    <t>установка патрона в тамбуре</t>
  </si>
  <si>
    <t>№ 202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</si>
  <si>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</si>
  <si>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</si>
  <si>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</si>
  <si>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</si>
  <si>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</si>
  <si>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</si>
  <si>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</si>
  <si>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</si>
  <si>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</si>
  <si>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</si>
  <si>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</si>
  <si>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</si>
  <si>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</si>
  <si>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</si>
  <si>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установка патрона и выключателя в подъезде</t>
  </si>
  <si>
    <t>№ 904 от 06.10.09г.</t>
  </si>
  <si>
    <t>замена автомата АЕ 25 А</t>
  </si>
  <si>
    <t>957 от 23.10.09г.</t>
  </si>
  <si>
    <t>замена стекол</t>
  </si>
  <si>
    <t>22 от 29.10.09г.</t>
  </si>
  <si>
    <t>ноябрь2009г.</t>
  </si>
  <si>
    <t>декабрь 2009г.</t>
  </si>
  <si>
    <t>замена вх.вентилей д.15 мм - 1шт.</t>
  </si>
  <si>
    <t>1086 от 04.12.09г.</t>
  </si>
  <si>
    <t>замена патрона настенного - 1шт.</t>
  </si>
  <si>
    <t>1087 от 04.12.09г.</t>
  </si>
  <si>
    <t>устранение течи батареи</t>
  </si>
  <si>
    <t>1089 от 11.12.09г.</t>
  </si>
  <si>
    <t>1088 от 04.12.09г.</t>
  </si>
  <si>
    <t>замена стекла - 1,69м2</t>
  </si>
  <si>
    <t>устранение течи вентиля</t>
  </si>
  <si>
    <t>1092 от 18.12.09г.</t>
  </si>
  <si>
    <t>замена вх.вентилей д.25 - 1шт.</t>
  </si>
  <si>
    <t>устранение течи батареи под контргайкой</t>
  </si>
  <si>
    <t>замена вх.вентилей д.25 - 2шт.</t>
  </si>
  <si>
    <t>ре5визия ВРУ</t>
  </si>
  <si>
    <t>1093 от 18.12.09г.</t>
  </si>
  <si>
    <t>1092 от 18.12.09.</t>
  </si>
  <si>
    <t>1101 от 31.12.09г.</t>
  </si>
  <si>
    <t>замена вх.вентилей д15 мм - 2шт.</t>
  </si>
  <si>
    <t>1078.96</t>
  </si>
  <si>
    <t>1030 от 16.11.09г.</t>
  </si>
  <si>
    <t>проверка промочки по эл.щитку</t>
  </si>
  <si>
    <t>1037 от 17.11.09г.</t>
  </si>
  <si>
    <t>замена лампочек 40 вт в подъезде</t>
  </si>
  <si>
    <t>1046 от 19.11.09г.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</si>
  <si>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</si>
  <si>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</si>
  <si>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</si>
  <si>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</si>
  <si>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</si>
  <si>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</si>
  <si>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</si>
  <si>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</si>
  <si>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очистка карнизов крыш от сосулек</t>
  </si>
  <si>
    <t>2 от 11.01.10</t>
  </si>
  <si>
    <t>поверка 1-го водосчетчика холодной воды</t>
  </si>
  <si>
    <t>19 от 25.01.10</t>
  </si>
  <si>
    <t>21 от 31.01.10г.</t>
  </si>
  <si>
    <t>35 от 31.01.10</t>
  </si>
  <si>
    <t>19 от 12.02.10</t>
  </si>
  <si>
    <t>определение в работе</t>
  </si>
  <si>
    <t>23 от 19.02.10</t>
  </si>
  <si>
    <t>устранение свища в перекрытии на п/сушителе</t>
  </si>
  <si>
    <t>4 от 15.01.10</t>
  </si>
  <si>
    <t>смена вентиля ф 15 мм с аппаратом для газовой сварки и резки</t>
  </si>
  <si>
    <t>9 от 22.01.10г.</t>
  </si>
  <si>
    <t>3 от 11.01.10</t>
  </si>
  <si>
    <t xml:space="preserve">устранение течи батареи под контргайкой </t>
  </si>
  <si>
    <t>устранение течи канализационного стыка</t>
  </si>
  <si>
    <t>12 от 29.01.10</t>
  </si>
  <si>
    <t>ревизия вентилей ф 15,20,25</t>
  </si>
  <si>
    <t>замена стояка х/воды в перекрытии</t>
  </si>
  <si>
    <t>15 от 05.02.10</t>
  </si>
  <si>
    <t>ремонт двери</t>
  </si>
  <si>
    <t>24 от 19.02.10</t>
  </si>
  <si>
    <t>20 от 12.02.10</t>
  </si>
  <si>
    <t>устранение течи батареи под контргайкой с газосваркой</t>
  </si>
  <si>
    <t>ремонт кровли</t>
  </si>
  <si>
    <t>16 от 5.02.10</t>
  </si>
  <si>
    <t>восстановление подъездного освещения</t>
  </si>
  <si>
    <t>43 от 19.03.10</t>
  </si>
  <si>
    <t>50 от 31.03.10</t>
  </si>
  <si>
    <t>38 от 12.03.10</t>
  </si>
  <si>
    <t>очистка карнизов крыш от сосулек и наледей</t>
  </si>
  <si>
    <t>33 от 5.03.10</t>
  </si>
  <si>
    <t>ревизия распаечной коробки</t>
  </si>
  <si>
    <t>46 от 26.03.10</t>
  </si>
  <si>
    <t>ревизия ВРУ и этажных эл.щитков, замена деталей, протяжка контактов</t>
  </si>
  <si>
    <t>ревизия эл.щитка, замена автомата АЕ 16А</t>
  </si>
  <si>
    <t>смена вентиля ф 15 мм см аппаратом для газовоцй сварки и резки</t>
  </si>
  <si>
    <t>44 от 19.03.10</t>
  </si>
  <si>
    <t>прочистка входного вентиля ХВС</t>
  </si>
  <si>
    <t>смена вентиля ф 15 мм</t>
  </si>
  <si>
    <t>32 от 05.03.10</t>
  </si>
  <si>
    <t>замена входного вентиля</t>
  </si>
  <si>
    <t>поверка приборов учета</t>
  </si>
  <si>
    <t>66 от 01.03.10</t>
  </si>
  <si>
    <t>60 от 09.04.10</t>
  </si>
  <si>
    <t>66 от 23.04.10</t>
  </si>
  <si>
    <t>63 от 16.04.10</t>
  </si>
  <si>
    <t>ревизия вентиля ф 15,20,25</t>
  </si>
  <si>
    <t>отключение отопления</t>
  </si>
  <si>
    <t>замена стекла</t>
  </si>
  <si>
    <t>70 от 30.04.10</t>
  </si>
  <si>
    <t>64 от 16.04.10</t>
  </si>
  <si>
    <t>ремонт люка выхода на кровлю</t>
  </si>
  <si>
    <t>не жилое</t>
  </si>
  <si>
    <t>ревизия задвижек ф 50 мм</t>
  </si>
  <si>
    <t>апрель 2010г.</t>
  </si>
  <si>
    <t>типография</t>
  </si>
  <si>
    <t>май 2010г</t>
  </si>
  <si>
    <t>промывка системы центрального отопления</t>
  </si>
  <si>
    <t>83 от 31.05.10</t>
  </si>
  <si>
    <t>ревизия и регулировка элеваторного узла</t>
  </si>
  <si>
    <t>83 от 31.э05.10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</si>
  <si>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</si>
  <si>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</si>
  <si>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откачка воды из подвала</t>
  </si>
  <si>
    <t>прочистка канализационной / вентиляционной / вытяжки</t>
  </si>
  <si>
    <t>84 от 31.05.10</t>
  </si>
  <si>
    <t>подключение и отключение насоса для откачки воды из подвала</t>
  </si>
  <si>
    <t>82 от 31.05.10</t>
  </si>
  <si>
    <t>замена патрона,лампочки,розетки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</si>
  <si>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</si>
  <si>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</si>
  <si>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</si>
  <si>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</si>
  <si>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</si>
  <si>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</si>
  <si>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</si>
  <si>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</si>
  <si>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</si>
  <si>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</si>
  <si>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</si>
  <si>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</si>
  <si>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</si>
  <si>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</si>
  <si>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замена выключателей</t>
  </si>
  <si>
    <t>87 от 04.06.10</t>
  </si>
  <si>
    <t>смена вентиля ф 15 мм с аппаратом для газовой сварки</t>
  </si>
  <si>
    <t>91 от 11.06.10</t>
  </si>
  <si>
    <t>замена лампочек 100 вт в подъезде</t>
  </si>
  <si>
    <t>94 от 18.06.10</t>
  </si>
  <si>
    <t>95 от 18.06.10</t>
  </si>
  <si>
    <t>ревизия задвижек ф 80,100 мм</t>
  </si>
  <si>
    <t>98 от 25.06.10</t>
  </si>
  <si>
    <t>ревизия эл.щитка,замена автомата АЕ 16А</t>
  </si>
  <si>
    <t>100 от 30.06.10</t>
  </si>
  <si>
    <t>101 от 30.06.10</t>
  </si>
  <si>
    <t>июль 2010г.</t>
  </si>
  <si>
    <t>устранение свища на плоской батареи</t>
  </si>
  <si>
    <t>106 от 02.07.10</t>
  </si>
  <si>
    <t>устранение свища на стояке гор.воды в подвале</t>
  </si>
  <si>
    <t>109 от 09.07.10</t>
  </si>
  <si>
    <t>119 от 30.07.10</t>
  </si>
  <si>
    <t>118 от 30.07.10</t>
  </si>
  <si>
    <t>август 2010 г.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</si>
  <si>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</si>
  <si>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</si>
  <si>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</si>
  <si>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</si>
  <si>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161 от 24.09.10</t>
  </si>
  <si>
    <t>запуск системы отопления</t>
  </si>
  <si>
    <t>164 от 30.09.10</t>
  </si>
  <si>
    <t>142 от 31.08.10</t>
  </si>
  <si>
    <t>160 от 24.09.10</t>
  </si>
  <si>
    <t>восстановление изоляции</t>
  </si>
  <si>
    <t>155 от 10.09.10</t>
  </si>
  <si>
    <t>октябрь 2010г.</t>
  </si>
  <si>
    <t>смена вентиля с аппаратом для газовой сварки и резки</t>
  </si>
  <si>
    <t>171 от 08.10.</t>
  </si>
  <si>
    <t>устранение течи батареи ГВС</t>
  </si>
  <si>
    <t>174 от 15.10.10</t>
  </si>
  <si>
    <t>Итого с ЖУ:</t>
  </si>
  <si>
    <t>175 от 15.10.10</t>
  </si>
  <si>
    <t>173 от 15.10.10</t>
  </si>
  <si>
    <t>Аварийное обслуживание</t>
  </si>
  <si>
    <t>Расчетно-кассовое обслуживание</t>
  </si>
  <si>
    <t>ноябрь 2010г.</t>
  </si>
  <si>
    <t>замена патрона настенного и лампочки</t>
  </si>
  <si>
    <t>195 от 26.11.10</t>
  </si>
  <si>
    <t>196 от 26.11.10</t>
  </si>
  <si>
    <t>ремонт цоколя, заклатывание отверстий</t>
  </si>
  <si>
    <t>194 от 19.11.10</t>
  </si>
  <si>
    <t>изготовление и установка решеток на подвальные продухи</t>
  </si>
  <si>
    <t>200 от 30.11.10</t>
  </si>
  <si>
    <t>ремонт входов в подвал</t>
  </si>
  <si>
    <t>187 от 03.11.10</t>
  </si>
  <si>
    <t>193 от 19.11.10</t>
  </si>
  <si>
    <t>192 от 19.11.10</t>
  </si>
  <si>
    <t>декабрь 2010г.</t>
  </si>
  <si>
    <t>очистка карниза крыш от сосулек и наледей</t>
  </si>
  <si>
    <t>225 от 31.12.10</t>
  </si>
  <si>
    <t>209 от 10.12.10</t>
  </si>
  <si>
    <t>ремонт водоотведения</t>
  </si>
  <si>
    <t>207 от 03.12.10</t>
  </si>
  <si>
    <t>219 от 24.12.10</t>
  </si>
  <si>
    <t>ревизия патрона</t>
  </si>
  <si>
    <t>218 от 24.12.10</t>
  </si>
  <si>
    <t>ремонт канализации в перекрытии</t>
  </si>
  <si>
    <t>224 от 31.12.10</t>
  </si>
  <si>
    <t>смена запорной арматуры</t>
  </si>
  <si>
    <t>январь 2011г.</t>
  </si>
  <si>
    <t>очистка карнизов от сосулек и наледей</t>
  </si>
  <si>
    <t>8 от 14.01.11</t>
  </si>
  <si>
    <t>13 от 21.01.11</t>
  </si>
  <si>
    <t>февраль 2011 г.</t>
  </si>
  <si>
    <t>устранение свища в перекрытии, замена стояка хол.воды</t>
  </si>
  <si>
    <t>33 от 11.02.11</t>
  </si>
  <si>
    <t>устранение свища на полотенцесушители</t>
  </si>
  <si>
    <t>26 от 04.02.11</t>
  </si>
  <si>
    <t>42 от 25.02.11</t>
  </si>
  <si>
    <t>подготовка кровли к ремонту</t>
  </si>
  <si>
    <t>45 от 28.02.11</t>
  </si>
  <si>
    <t>28 от 04.02.11</t>
  </si>
  <si>
    <t>осмотр и ревизия ВРУ</t>
  </si>
  <si>
    <t>37 от 18.02.11</t>
  </si>
  <si>
    <t>обслекдование ВВП на закипание</t>
  </si>
  <si>
    <t>41 от 25.02.11</t>
  </si>
  <si>
    <t>март 2011г.</t>
  </si>
  <si>
    <t>восстановление освещения в подвале</t>
  </si>
  <si>
    <t>60 от 18.03.11</t>
  </si>
  <si>
    <t>ревизия эл.щитка, замена деталей</t>
  </si>
  <si>
    <t>55 от 11.03.11</t>
  </si>
  <si>
    <t>61 от 18.03.11</t>
  </si>
  <si>
    <t>очистка карнизов крыш от сосулек и неледей</t>
  </si>
  <si>
    <t>69 от 31.03.11</t>
  </si>
  <si>
    <t>65 от 25.03.11</t>
  </si>
  <si>
    <t>68 от 31.03.11</t>
  </si>
  <si>
    <t>50 от 05.03.11</t>
  </si>
  <si>
    <t>апрель 2011г.</t>
  </si>
  <si>
    <t>84 от 29.04.11</t>
  </si>
  <si>
    <t>отключение системы теплоснабжения</t>
  </si>
  <si>
    <t>83 от 29.04.11</t>
  </si>
  <si>
    <t>ремонт ВВП, смена участка трубопровода на системе ГВС</t>
  </si>
  <si>
    <t>80 от 22.04.11</t>
  </si>
  <si>
    <t>ревизия эл.щитка, замена автомата АЕ 25А</t>
  </si>
  <si>
    <t>76 от 15.04.11</t>
  </si>
  <si>
    <t>встроенные</t>
  </si>
  <si>
    <t>Обороты с мая 2010г. по апрель 2011г.</t>
  </si>
  <si>
    <t>Остаток на 01.05.2011г.</t>
  </si>
  <si>
    <t>май 2011г.</t>
  </si>
  <si>
    <t>ревизия задвижек отопления ф 80,100 мм</t>
  </si>
  <si>
    <t>97 от 20.05.11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</si>
  <si>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</si>
  <si>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</si>
  <si>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</si>
  <si>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</si>
  <si>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</si>
  <si>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заполнение системы отопления технической водой</t>
  </si>
  <si>
    <t>гидравлические испытания вх.запорной арматуры</t>
  </si>
  <si>
    <t>94 от 13.05.11</t>
  </si>
  <si>
    <t>подключение и отключение компрессора</t>
  </si>
  <si>
    <t>96 от 20.05.11</t>
  </si>
  <si>
    <t>июнь 2011г.</t>
  </si>
  <si>
    <t>установка КИП</t>
  </si>
  <si>
    <t>119 от 24.06.11</t>
  </si>
  <si>
    <t>июль 2011г.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</si>
  <si>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</si>
  <si>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</si>
  <si>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</si>
  <si>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</si>
  <si>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</si>
  <si>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</si>
  <si>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</si>
  <si>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</si>
  <si>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172 от 16.09.11</t>
  </si>
  <si>
    <t>поверка прибора учета тепловой энергии и теплоносителя</t>
  </si>
  <si>
    <t>168 от 09.09.11</t>
  </si>
  <si>
    <t>ремонт канализационного стояка</t>
  </si>
  <si>
    <t>167 от 09.09.11</t>
  </si>
  <si>
    <t>166 от 09.09.11</t>
  </si>
  <si>
    <t>178 от 30.09.11</t>
  </si>
  <si>
    <t>сентябрь 2011г.</t>
  </si>
  <si>
    <t>октябрь 2011г.</t>
  </si>
  <si>
    <t>устранение свища на п/сушителе</t>
  </si>
  <si>
    <t>190 от 14.10.11</t>
  </si>
  <si>
    <t>ноябрь 2011г.</t>
  </si>
  <si>
    <t>213 от 18.11.11</t>
  </si>
  <si>
    <t>211 от 18.11.11</t>
  </si>
  <si>
    <t xml:space="preserve"> декабрь  2011г.</t>
  </si>
  <si>
    <t>Ревизия ВРУ</t>
  </si>
  <si>
    <t>234 от 16.12.11</t>
  </si>
  <si>
    <t>Замена патрона настенного и лампочки</t>
  </si>
  <si>
    <t>Смена резьбы</t>
  </si>
  <si>
    <t>239 от 23.12.11</t>
  </si>
  <si>
    <t xml:space="preserve"> Январь 2012 г.</t>
  </si>
  <si>
    <t>Замена лампочек 40 Вт  в подъезде (в подвале) (калькуляция № 2/эл)</t>
  </si>
  <si>
    <t>13 от 27.01.12</t>
  </si>
  <si>
    <t xml:space="preserve"> Февраль  2012 г.</t>
  </si>
  <si>
    <t>Очистка кровли от снега и скалывание сосулек (Калькуляция №6/кр/ТСС/11)</t>
  </si>
  <si>
    <t>6 от 13.01.12</t>
  </si>
  <si>
    <t>Ревизия патрона (калькуляция №6/эл)</t>
  </si>
  <si>
    <t>22 от 03.02.12</t>
  </si>
  <si>
    <t>Замена  лампочек 40Вт в подъезде (в подвале) (калькуляция №2/эл)</t>
  </si>
  <si>
    <t xml:space="preserve"> Март  2012 г.</t>
  </si>
  <si>
    <t>Смена вентиля ф 15 мм (Локальная смета №49)</t>
  </si>
  <si>
    <t>23 от 03.02.12</t>
  </si>
  <si>
    <t>Проверка бойлера на плотность ипрочность (Калькуляция №7/ТСС/11)</t>
  </si>
  <si>
    <t>33 от 24.02.12</t>
  </si>
  <si>
    <t>очистка от снега и скалывание сосулек</t>
  </si>
  <si>
    <t>41 от 29.02.12</t>
  </si>
  <si>
    <t xml:space="preserve">Смена задвижки  </t>
  </si>
  <si>
    <t>50 от 02.03.12 (акт № 4 от 02.03.12)</t>
  </si>
  <si>
    <t xml:space="preserve">Обследование ВВП на предмет закипания латунных трубок </t>
  </si>
  <si>
    <t xml:space="preserve">50 от 02.03.12 </t>
  </si>
  <si>
    <t>Очистка от снега и наледи подъездных козырьков</t>
  </si>
  <si>
    <t>65 от 16.03.12</t>
  </si>
  <si>
    <t>Очистка кровли от снега и скалывание сосулек</t>
  </si>
  <si>
    <t>Ревизия эл.щитка, замена автомата АЕ 16А</t>
  </si>
  <si>
    <t>75 от 23.03.12</t>
  </si>
  <si>
    <t xml:space="preserve"> Апрель  2012 г.</t>
  </si>
  <si>
    <t>Ревизия ЩЭ</t>
  </si>
  <si>
    <t>89 от 06.04.12</t>
  </si>
  <si>
    <t>Ревизия ШР</t>
  </si>
  <si>
    <t>Отключение системы отопления</t>
  </si>
  <si>
    <t>105 от 28.04.12</t>
  </si>
  <si>
    <t>Установка прибора учета</t>
  </si>
  <si>
    <t>106 от 28.04.12 (акт № 17 от 24.04.12)</t>
  </si>
  <si>
    <t>Исследование горячей воды</t>
  </si>
  <si>
    <t>5/00457 от 21.03.12 (протокол № 1884-1887)</t>
  </si>
  <si>
    <t>ростелеком</t>
  </si>
  <si>
    <t>Проверка ВВП на плотность и прочность</t>
  </si>
  <si>
    <t>акт от 20.02.12</t>
  </si>
  <si>
    <t>акт от 4.02.12</t>
  </si>
  <si>
    <t>Обороты с мая 2011г. по апрель 2012г.</t>
  </si>
  <si>
    <t>Остаток на 01.05.2012г.</t>
  </si>
  <si>
    <t>Отчет по выполненным работам ул. Ленинского Комсомола , 25 с мая 2011 г. по апрель 2012 г.</t>
  </si>
  <si>
    <t>Генеральный директор</t>
  </si>
  <si>
    <t>А. В. Митрофанов</t>
  </si>
  <si>
    <t>Экономист 2-ой категории по учету лицевых счетов МКД</t>
  </si>
  <si>
    <t>Ревизия вентилей</t>
  </si>
  <si>
    <t>65 от 12.03.12</t>
  </si>
  <si>
    <t>Отключение отопления</t>
  </si>
  <si>
    <t>13 от 04.05.09</t>
  </si>
  <si>
    <t>Ревизия запорной арматуры - 15 шт</t>
  </si>
  <si>
    <t>39/сл от 03.07.09</t>
  </si>
  <si>
    <t xml:space="preserve"> Май  2012 г.</t>
  </si>
  <si>
    <t xml:space="preserve"> Июнь  2012 г.</t>
  </si>
  <si>
    <t xml:space="preserve"> Июль  2012 г.</t>
  </si>
  <si>
    <t xml:space="preserve"> Август  2012 г.</t>
  </si>
  <si>
    <t xml:space="preserve"> Сентябрь 2012 г.</t>
  </si>
  <si>
    <t xml:space="preserve"> Октябрь 2012 г.</t>
  </si>
  <si>
    <t xml:space="preserve"> Ноябрь 2012 г.</t>
  </si>
  <si>
    <t xml:space="preserve"> Декабрь  2012 г.</t>
  </si>
  <si>
    <t>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</si>
  <si>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</si>
  <si>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</si>
  <si>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</si>
  <si>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газаопроводов жилого дома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</si>
  <si>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</si>
  <si>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</si>
  <si>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</si>
  <si>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Опрессовка элеваторного узла</t>
  </si>
  <si>
    <t>150 от 06.07.12</t>
  </si>
  <si>
    <t>Смена задвижки на элеваторном узле</t>
  </si>
  <si>
    <t>170 от 03.08.12</t>
  </si>
  <si>
    <t>199 от 21.09.12</t>
  </si>
  <si>
    <t>Ревизия эл.щитка</t>
  </si>
  <si>
    <t>231 от 30.11.12</t>
  </si>
  <si>
    <t>Установка пробки</t>
  </si>
  <si>
    <t>6 от 11.01.13 (акт № 5 от 10.01.13)</t>
  </si>
  <si>
    <t>Ремонт канализационного водопровода ХВС</t>
  </si>
  <si>
    <t>118 от 18.05.12 (акт №13 от 18.05.12)</t>
  </si>
  <si>
    <t>Ревизия задвижек отопления  ф 50 мм</t>
  </si>
  <si>
    <t>147 от 02.07.12</t>
  </si>
  <si>
    <t>172 от 10.08.12</t>
  </si>
  <si>
    <t>Подключение системы отопления</t>
  </si>
  <si>
    <t>203 от 28.09.12</t>
  </si>
  <si>
    <t>Ревизия эл.щитка, замена деталей</t>
  </si>
  <si>
    <t>231 от 30.11.12 (акт № 15 от 30.11.12)</t>
  </si>
  <si>
    <t>117 от 18.05.12</t>
  </si>
  <si>
    <t>Ревизия задвижек отопления  ф 80,100 мм</t>
  </si>
  <si>
    <t>Смена запорной арматуры</t>
  </si>
  <si>
    <t>178 от 17.08.12</t>
  </si>
  <si>
    <t>190 от 07.09.12 (акт № 4 от 04.09.12)</t>
  </si>
  <si>
    <t>Ревизия задвижек ХВС   ф 80,100 мм</t>
  </si>
  <si>
    <t>Окраска газопровода</t>
  </si>
  <si>
    <t>184 от 24.08.12</t>
  </si>
  <si>
    <t>Замена эл.счетчика</t>
  </si>
  <si>
    <t>197 от21.09.12 (акт № 12 от 20.09.12)</t>
  </si>
  <si>
    <t>Ревизия задвижек ГВС  ф 50 мм</t>
  </si>
  <si>
    <t>Отключение ситемы теплоснабжения</t>
  </si>
  <si>
    <t>183 от 24.08.12</t>
  </si>
  <si>
    <t>Ремонт канализации вподвале</t>
  </si>
  <si>
    <t>208 от 30.09.12 (акт № 22 от 30.09.12)</t>
  </si>
  <si>
    <t>Ревмзия задижек ГВС  ф 80,100 мм</t>
  </si>
  <si>
    <t>Включение системы теплоснабжения</t>
  </si>
  <si>
    <t>Устранение течи спускников</t>
  </si>
  <si>
    <t>208 от 30.09.12 (акт № 35 от 30.09.12)</t>
  </si>
  <si>
    <t>Ревизия элеваторного узла (сопло)</t>
  </si>
  <si>
    <t>Электрические замеры и электроиспытания</t>
  </si>
  <si>
    <t>С-ф  (акт) № 00000030 от 08.08.12</t>
  </si>
  <si>
    <t>Устранение свища на п/сушителе</t>
  </si>
  <si>
    <t>208 от 30.09.12 (акт № 41 от 30.09.12)</t>
  </si>
  <si>
    <t>Промывка фильтров в тепловом пункте</t>
  </si>
  <si>
    <t>213 от 30.09.12</t>
  </si>
  <si>
    <t>Промывка системы центрального отопления</t>
  </si>
  <si>
    <t>148 от 02.07.12</t>
  </si>
  <si>
    <t>Замена светильников</t>
  </si>
  <si>
    <t>210 от 30.09.12 (акт № 13 от 30.09.12)</t>
  </si>
  <si>
    <t>Опрессовка системы центрального отопления</t>
  </si>
  <si>
    <t>210 от 30.09.12</t>
  </si>
  <si>
    <t>Заполнение системы отопления технической водой с удалением воздушных пробок</t>
  </si>
  <si>
    <t>Обслуживание вводных и внутренних газопроводов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</si>
  <si>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</si>
  <si>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</si>
  <si>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</si>
  <si>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</si>
  <si>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</si>
  <si>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</si>
  <si>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</si>
  <si>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</si>
  <si>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</si>
  <si>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</si>
  <si>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</si>
  <si>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14962,75 (по тарифу)</t>
  </si>
  <si>
    <t>Встроенные + Ростелеком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</si>
</sst>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u val="single"/>
      <sz val="11"/>
      <name val="Arial Cyr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2" fontId="1" fillId="34" borderId="11" xfId="0" applyNumberFormat="1" applyFont="1" applyFill="1" applyBorder="1" applyAlignment="1">
      <alignment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0" fillId="34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2" fontId="12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Alignment="1">
      <alignment/>
    </xf>
    <xf numFmtId="2" fontId="56" fillId="34" borderId="0" xfId="0" applyNumberFormat="1" applyFont="1" applyFill="1" applyAlignment="1">
      <alignment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center" vertical="center"/>
    </xf>
    <xf numFmtId="2" fontId="57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2" fontId="58" fillId="34" borderId="11" xfId="0" applyNumberFormat="1" applyFont="1" applyFill="1" applyBorder="1" applyAlignment="1">
      <alignment horizontal="center" vertical="center" wrapText="1"/>
    </xf>
    <xf numFmtId="2" fontId="59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4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DD59">
            <v>-171501.48756168832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94"/>
  <sheetViews>
    <sheetView tabSelected="1" zoomScalePageLayoutView="0" workbookViewId="0" topLeftCell="A49">
      <pane xSplit="1" topLeftCell="EK1" activePane="topRight" state="frozen"/>
      <selection pane="topLeft" activeCell="A1" sqref="A1"/>
      <selection pane="topRight" activeCell="EO78" sqref="EO78"/>
    </sheetView>
  </sheetViews>
  <sheetFormatPr defaultColWidth="9.00390625" defaultRowHeight="12.75"/>
  <cols>
    <col min="1" max="1" width="37.25390625" style="9" customWidth="1"/>
    <col min="2" max="19" width="12.253906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29.75390625" style="8" customWidth="1"/>
    <col min="30" max="32" width="9.125" style="8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68" width="12.125" style="9" customWidth="1"/>
    <col min="69" max="69" width="9.625" style="9" customWidth="1"/>
    <col min="70" max="70" width="15.6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3.625" style="9" customWidth="1"/>
    <col min="102" max="103" width="12.125" style="9" customWidth="1"/>
    <col min="104" max="104" width="33.625" style="9" customWidth="1"/>
    <col min="105" max="106" width="12.125" style="9" customWidth="1"/>
    <col min="107" max="107" width="9.125" style="9" customWidth="1"/>
    <col min="108" max="108" width="12.875" style="9" customWidth="1"/>
    <col min="109" max="109" width="33.625" style="9" customWidth="1"/>
    <col min="110" max="110" width="12.125" style="9" customWidth="1"/>
    <col min="111" max="111" width="12.125" style="35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3.62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3.625" style="9" customWidth="1"/>
    <col min="131" max="132" width="12.125" style="9" customWidth="1"/>
    <col min="133" max="133" width="33.625" style="9" customWidth="1"/>
    <col min="134" max="135" width="12.125" style="9" customWidth="1"/>
    <col min="136" max="136" width="33.625" style="9" customWidth="1"/>
    <col min="137" max="138" width="12.125" style="9" customWidth="1"/>
    <col min="139" max="139" width="33.625" style="9" customWidth="1"/>
    <col min="140" max="141" width="12.125" style="9" customWidth="1"/>
    <col min="142" max="142" width="33.625" style="9" customWidth="1"/>
    <col min="143" max="146" width="12.125" style="9" customWidth="1"/>
    <col min="147" max="147" width="36.25390625" style="6" customWidth="1"/>
    <col min="148" max="148" width="12.00390625" style="6" customWidth="1"/>
    <col min="149" max="149" width="9.625" style="6" bestFit="1" customWidth="1"/>
    <col min="150" max="150" width="38.375" style="6" customWidth="1"/>
    <col min="151" max="151" width="12.00390625" style="6" customWidth="1"/>
    <col min="152" max="152" width="9.625" style="6" bestFit="1" customWidth="1"/>
    <col min="153" max="153" width="37.00390625" style="6" customWidth="1"/>
    <col min="154" max="154" width="12.00390625" style="6" customWidth="1"/>
    <col min="155" max="155" width="9.625" style="6" bestFit="1" customWidth="1"/>
    <col min="156" max="156" width="35.625" style="6" customWidth="1"/>
    <col min="157" max="157" width="12.00390625" style="6" customWidth="1"/>
    <col min="158" max="158" width="9.625" style="6" bestFit="1" customWidth="1"/>
    <col min="159" max="159" width="35.625" style="6" customWidth="1"/>
    <col min="160" max="160" width="12.00390625" style="6" customWidth="1"/>
    <col min="161" max="161" width="9.625" style="6" bestFit="1" customWidth="1"/>
    <col min="162" max="162" width="35.625" style="6" customWidth="1"/>
    <col min="163" max="163" width="12.00390625" style="6" customWidth="1"/>
    <col min="164" max="164" width="9.625" style="6" bestFit="1" customWidth="1"/>
    <col min="165" max="165" width="35.625" style="6" customWidth="1"/>
    <col min="166" max="166" width="12.00390625" style="6" customWidth="1"/>
    <col min="167" max="167" width="9.625" style="6" bestFit="1" customWidth="1"/>
    <col min="168" max="168" width="35.625" style="6" customWidth="1"/>
    <col min="169" max="169" width="12.00390625" style="6" customWidth="1"/>
    <col min="170" max="170" width="9.625" style="6" bestFit="1" customWidth="1"/>
    <col min="171" max="171" width="35.625" style="6" customWidth="1"/>
    <col min="172" max="172" width="12.00390625" style="6" customWidth="1"/>
    <col min="173" max="173" width="9.625" style="6" bestFit="1" customWidth="1"/>
    <col min="174" max="16384" width="9.125" style="6" customWidth="1"/>
  </cols>
  <sheetData>
    <row r="1" spans="1:173" ht="13.5" customHeight="1">
      <c r="A1" s="135" t="s">
        <v>506</v>
      </c>
      <c r="B1" s="79"/>
      <c r="C1" s="79"/>
      <c r="D1" s="79"/>
      <c r="E1" s="79"/>
      <c r="F1" s="79"/>
      <c r="G1" s="79"/>
      <c r="H1" s="7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E1" s="7"/>
      <c r="DF1" s="7"/>
      <c r="DG1" s="52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73" ht="12.75" customHeight="1">
      <c r="A2" s="136"/>
      <c r="B2" s="79"/>
      <c r="C2" s="79"/>
      <c r="D2" s="79"/>
      <c r="E2" s="79"/>
      <c r="F2" s="79"/>
      <c r="G2" s="79"/>
      <c r="H2" s="7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7"/>
      <c r="DF2" s="7"/>
      <c r="DG2" s="52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</row>
    <row r="3" spans="1:173" ht="21.75" customHeight="1">
      <c r="A3" s="137"/>
      <c r="B3" s="79"/>
      <c r="C3" s="79"/>
      <c r="D3" s="79"/>
      <c r="E3" s="79"/>
      <c r="F3" s="79"/>
      <c r="G3" s="79"/>
      <c r="H3" s="7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E3" s="7"/>
      <c r="DF3" s="7"/>
      <c r="DG3" s="52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1:173" ht="12.75">
      <c r="A4" s="119" t="s">
        <v>0</v>
      </c>
      <c r="B4" s="121" t="s">
        <v>10</v>
      </c>
      <c r="C4" s="121"/>
      <c r="D4" s="121" t="s">
        <v>11</v>
      </c>
      <c r="E4" s="121"/>
      <c r="F4" s="115" t="s">
        <v>12</v>
      </c>
      <c r="G4" s="115"/>
      <c r="H4" s="115" t="s">
        <v>13</v>
      </c>
      <c r="I4" s="115"/>
      <c r="J4" s="115" t="s">
        <v>14</v>
      </c>
      <c r="K4" s="115"/>
      <c r="L4" s="111" t="s">
        <v>26</v>
      </c>
      <c r="M4" s="114"/>
      <c r="N4" s="111" t="s">
        <v>28</v>
      </c>
      <c r="O4" s="114"/>
      <c r="P4" s="111" t="s">
        <v>31</v>
      </c>
      <c r="Q4" s="114"/>
      <c r="R4" s="115" t="s">
        <v>8</v>
      </c>
      <c r="S4" s="115"/>
      <c r="T4" s="111" t="s">
        <v>128</v>
      </c>
      <c r="U4" s="112"/>
      <c r="V4" s="113"/>
      <c r="W4" s="111" t="s">
        <v>61</v>
      </c>
      <c r="X4" s="112"/>
      <c r="Y4" s="123"/>
      <c r="Z4" s="111" t="s">
        <v>80</v>
      </c>
      <c r="AA4" s="112"/>
      <c r="AB4" s="123"/>
      <c r="AC4" s="122" t="s">
        <v>79</v>
      </c>
      <c r="AD4" s="122"/>
      <c r="AE4" s="122"/>
      <c r="AF4" s="10"/>
      <c r="AG4" s="111" t="s">
        <v>112</v>
      </c>
      <c r="AH4" s="112"/>
      <c r="AI4" s="113"/>
      <c r="AJ4" s="111" t="s">
        <v>113</v>
      </c>
      <c r="AK4" s="112"/>
      <c r="AL4" s="113"/>
      <c r="AM4" s="111" t="s">
        <v>187</v>
      </c>
      <c r="AN4" s="112"/>
      <c r="AO4" s="113"/>
      <c r="AP4" s="111" t="s">
        <v>158</v>
      </c>
      <c r="AQ4" s="112"/>
      <c r="AR4" s="113"/>
      <c r="AS4" s="111" t="s">
        <v>173</v>
      </c>
      <c r="AT4" s="112"/>
      <c r="AU4" s="113"/>
      <c r="AV4" s="111" t="s">
        <v>189</v>
      </c>
      <c r="AW4" s="112"/>
      <c r="AX4" s="113"/>
      <c r="AY4" s="111" t="s">
        <v>198</v>
      </c>
      <c r="AZ4" s="112"/>
      <c r="BA4" s="113"/>
      <c r="BB4" s="111" t="s">
        <v>199</v>
      </c>
      <c r="BC4" s="112"/>
      <c r="BD4" s="113"/>
      <c r="BE4" s="111" t="s">
        <v>229</v>
      </c>
      <c r="BF4" s="112"/>
      <c r="BG4" s="113"/>
      <c r="BH4" s="111" t="s">
        <v>230</v>
      </c>
      <c r="BI4" s="112"/>
      <c r="BJ4" s="113"/>
      <c r="BK4" s="111" t="s">
        <v>231</v>
      </c>
      <c r="BL4" s="112"/>
      <c r="BM4" s="113"/>
      <c r="BN4" s="111" t="s">
        <v>287</v>
      </c>
      <c r="BO4" s="112"/>
      <c r="BP4" s="113"/>
      <c r="BS4" s="111" t="s">
        <v>289</v>
      </c>
      <c r="BT4" s="112"/>
      <c r="BU4" s="113"/>
      <c r="BV4" s="111" t="s">
        <v>315</v>
      </c>
      <c r="BW4" s="112"/>
      <c r="BX4" s="113"/>
      <c r="BY4" s="111" t="s">
        <v>328</v>
      </c>
      <c r="BZ4" s="112"/>
      <c r="CA4" s="113"/>
      <c r="CB4" s="111" t="s">
        <v>335</v>
      </c>
      <c r="CC4" s="112"/>
      <c r="CD4" s="113"/>
      <c r="CE4" s="111" t="s">
        <v>339</v>
      </c>
      <c r="CF4" s="112"/>
      <c r="CG4" s="113"/>
      <c r="CH4" s="111" t="s">
        <v>347</v>
      </c>
      <c r="CI4" s="112"/>
      <c r="CJ4" s="113"/>
      <c r="CK4" s="111" t="s">
        <v>357</v>
      </c>
      <c r="CL4" s="112"/>
      <c r="CM4" s="113"/>
      <c r="CN4" s="111" t="s">
        <v>369</v>
      </c>
      <c r="CO4" s="112"/>
      <c r="CP4" s="113"/>
      <c r="CQ4" s="111" t="s">
        <v>381</v>
      </c>
      <c r="CR4" s="112"/>
      <c r="CS4" s="113"/>
      <c r="CT4" s="111" t="s">
        <v>385</v>
      </c>
      <c r="CU4" s="112"/>
      <c r="CV4" s="113"/>
      <c r="CW4" s="111" t="s">
        <v>398</v>
      </c>
      <c r="CX4" s="112"/>
      <c r="CY4" s="113"/>
      <c r="CZ4" s="111" t="s">
        <v>409</v>
      </c>
      <c r="DA4" s="112"/>
      <c r="DB4" s="113"/>
      <c r="DE4" s="111" t="s">
        <v>420</v>
      </c>
      <c r="DF4" s="112"/>
      <c r="DG4" s="113"/>
      <c r="DH4" s="111" t="s">
        <v>433</v>
      </c>
      <c r="DI4" s="112"/>
      <c r="DJ4" s="113"/>
      <c r="DK4" s="111" t="s">
        <v>436</v>
      </c>
      <c r="DL4" s="112"/>
      <c r="DM4" s="113"/>
      <c r="DN4" s="111" t="s">
        <v>441</v>
      </c>
      <c r="DO4" s="112"/>
      <c r="DP4" s="113"/>
      <c r="DQ4" s="111" t="s">
        <v>452</v>
      </c>
      <c r="DR4" s="112"/>
      <c r="DS4" s="113"/>
      <c r="DT4" s="111" t="s">
        <v>453</v>
      </c>
      <c r="DU4" s="112"/>
      <c r="DV4" s="113"/>
      <c r="DW4" s="111" t="s">
        <v>456</v>
      </c>
      <c r="DX4" s="112"/>
      <c r="DY4" s="113"/>
      <c r="DZ4" s="111" t="s">
        <v>459</v>
      </c>
      <c r="EA4" s="112"/>
      <c r="EB4" s="113"/>
      <c r="EC4" s="111" t="s">
        <v>465</v>
      </c>
      <c r="ED4" s="112"/>
      <c r="EE4" s="113"/>
      <c r="EF4" s="111" t="s">
        <v>468</v>
      </c>
      <c r="EG4" s="112"/>
      <c r="EH4" s="113"/>
      <c r="EI4" s="111" t="s">
        <v>474</v>
      </c>
      <c r="EJ4" s="112"/>
      <c r="EK4" s="113"/>
      <c r="EL4" s="111" t="s">
        <v>490</v>
      </c>
      <c r="EM4" s="112"/>
      <c r="EN4" s="113"/>
      <c r="EQ4" s="111" t="s">
        <v>516</v>
      </c>
      <c r="ER4" s="112"/>
      <c r="ES4" s="113"/>
      <c r="ET4" s="111" t="s">
        <v>517</v>
      </c>
      <c r="EU4" s="112"/>
      <c r="EV4" s="113"/>
      <c r="EW4" s="111" t="s">
        <v>518</v>
      </c>
      <c r="EX4" s="112"/>
      <c r="EY4" s="113"/>
      <c r="EZ4" s="111" t="s">
        <v>519</v>
      </c>
      <c r="FA4" s="112"/>
      <c r="FB4" s="113"/>
      <c r="FC4" s="111" t="s">
        <v>520</v>
      </c>
      <c r="FD4" s="112"/>
      <c r="FE4" s="113"/>
      <c r="FF4" s="111" t="s">
        <v>521</v>
      </c>
      <c r="FG4" s="112"/>
      <c r="FH4" s="113"/>
      <c r="FI4" s="111" t="s">
        <v>522</v>
      </c>
      <c r="FJ4" s="112"/>
      <c r="FK4" s="113"/>
      <c r="FL4" s="111" t="s">
        <v>523</v>
      </c>
      <c r="FM4" s="112"/>
      <c r="FN4" s="113"/>
      <c r="FO4" s="111" t="s">
        <v>524</v>
      </c>
      <c r="FP4" s="112"/>
      <c r="FQ4" s="113"/>
    </row>
    <row r="5" spans="1:173" ht="33" customHeight="1">
      <c r="A5" s="120"/>
      <c r="B5" s="11" t="s">
        <v>1</v>
      </c>
      <c r="C5" s="11" t="s">
        <v>33</v>
      </c>
      <c r="D5" s="11" t="s">
        <v>1</v>
      </c>
      <c r="E5" s="11" t="s">
        <v>33</v>
      </c>
      <c r="F5" s="11" t="s">
        <v>1</v>
      </c>
      <c r="G5" s="11" t="s">
        <v>33</v>
      </c>
      <c r="H5" s="11" t="s">
        <v>1</v>
      </c>
      <c r="I5" s="11" t="s">
        <v>33</v>
      </c>
      <c r="J5" s="11" t="s">
        <v>1</v>
      </c>
      <c r="K5" s="11" t="s">
        <v>33</v>
      </c>
      <c r="L5" s="11" t="s">
        <v>1</v>
      </c>
      <c r="M5" s="11" t="s">
        <v>33</v>
      </c>
      <c r="N5" s="11" t="s">
        <v>1</v>
      </c>
      <c r="O5" s="11" t="s">
        <v>33</v>
      </c>
      <c r="P5" s="11" t="s">
        <v>1</v>
      </c>
      <c r="Q5" s="11" t="s">
        <v>33</v>
      </c>
      <c r="R5" s="11" t="s">
        <v>1</v>
      </c>
      <c r="S5" s="11" t="s">
        <v>33</v>
      </c>
      <c r="T5" s="11" t="s">
        <v>0</v>
      </c>
      <c r="U5" s="11" t="s">
        <v>62</v>
      </c>
      <c r="V5" s="11" t="s">
        <v>63</v>
      </c>
      <c r="W5" s="11" t="s">
        <v>0</v>
      </c>
      <c r="X5" s="11" t="s">
        <v>62</v>
      </c>
      <c r="Y5" s="12" t="s">
        <v>63</v>
      </c>
      <c r="Z5" s="11" t="s">
        <v>0</v>
      </c>
      <c r="AA5" s="11" t="s">
        <v>62</v>
      </c>
      <c r="AB5" s="12" t="s">
        <v>63</v>
      </c>
      <c r="AC5" s="11" t="s">
        <v>0</v>
      </c>
      <c r="AD5" s="11" t="s">
        <v>62</v>
      </c>
      <c r="AE5" s="11" t="s">
        <v>63</v>
      </c>
      <c r="AF5" s="11"/>
      <c r="AG5" s="11" t="s">
        <v>0</v>
      </c>
      <c r="AH5" s="11" t="s">
        <v>62</v>
      </c>
      <c r="AI5" s="11" t="s">
        <v>63</v>
      </c>
      <c r="AJ5" s="11" t="s">
        <v>0</v>
      </c>
      <c r="AK5" s="11" t="s">
        <v>62</v>
      </c>
      <c r="AL5" s="11" t="s">
        <v>63</v>
      </c>
      <c r="AM5" s="11" t="s">
        <v>0</v>
      </c>
      <c r="AN5" s="11" t="s">
        <v>62</v>
      </c>
      <c r="AO5" s="11" t="s">
        <v>63</v>
      </c>
      <c r="AP5" s="11" t="s">
        <v>0</v>
      </c>
      <c r="AQ5" s="11" t="s">
        <v>62</v>
      </c>
      <c r="AR5" s="11" t="s">
        <v>63</v>
      </c>
      <c r="AS5" s="11" t="s">
        <v>0</v>
      </c>
      <c r="AT5" s="11" t="s">
        <v>62</v>
      </c>
      <c r="AU5" s="11" t="s">
        <v>63</v>
      </c>
      <c r="AV5" s="11" t="s">
        <v>0</v>
      </c>
      <c r="AW5" s="11" t="s">
        <v>62</v>
      </c>
      <c r="AX5" s="11" t="s">
        <v>63</v>
      </c>
      <c r="AY5" s="11" t="s">
        <v>0</v>
      </c>
      <c r="AZ5" s="11" t="s">
        <v>62</v>
      </c>
      <c r="BA5" s="11" t="s">
        <v>63</v>
      </c>
      <c r="BB5" s="11" t="s">
        <v>0</v>
      </c>
      <c r="BC5" s="11" t="s">
        <v>62</v>
      </c>
      <c r="BD5" s="11" t="s">
        <v>63</v>
      </c>
      <c r="BE5" s="11" t="s">
        <v>0</v>
      </c>
      <c r="BF5" s="11" t="s">
        <v>62</v>
      </c>
      <c r="BG5" s="11" t="s">
        <v>63</v>
      </c>
      <c r="BH5" s="11" t="s">
        <v>0</v>
      </c>
      <c r="BI5" s="11" t="s">
        <v>62</v>
      </c>
      <c r="BJ5" s="11" t="s">
        <v>63</v>
      </c>
      <c r="BK5" s="11" t="s">
        <v>0</v>
      </c>
      <c r="BL5" s="11" t="s">
        <v>62</v>
      </c>
      <c r="BM5" s="11" t="s">
        <v>63</v>
      </c>
      <c r="BN5" s="11" t="s">
        <v>0</v>
      </c>
      <c r="BO5" s="11" t="s">
        <v>62</v>
      </c>
      <c r="BP5" s="11" t="s">
        <v>63</v>
      </c>
      <c r="BS5" s="11" t="s">
        <v>0</v>
      </c>
      <c r="BT5" s="11" t="s">
        <v>62</v>
      </c>
      <c r="BU5" s="11" t="s">
        <v>63</v>
      </c>
      <c r="BV5" s="11" t="s">
        <v>0</v>
      </c>
      <c r="BW5" s="11" t="s">
        <v>62</v>
      </c>
      <c r="BX5" s="11" t="s">
        <v>63</v>
      </c>
      <c r="BY5" s="11" t="s">
        <v>0</v>
      </c>
      <c r="BZ5" s="11" t="s">
        <v>62</v>
      </c>
      <c r="CA5" s="11" t="s">
        <v>63</v>
      </c>
      <c r="CB5" s="11" t="s">
        <v>0</v>
      </c>
      <c r="CC5" s="11" t="s">
        <v>62</v>
      </c>
      <c r="CD5" s="11" t="s">
        <v>63</v>
      </c>
      <c r="CE5" s="11" t="s">
        <v>0</v>
      </c>
      <c r="CF5" s="11" t="s">
        <v>62</v>
      </c>
      <c r="CG5" s="11" t="s">
        <v>63</v>
      </c>
      <c r="CH5" s="11" t="s">
        <v>0</v>
      </c>
      <c r="CI5" s="11" t="s">
        <v>62</v>
      </c>
      <c r="CJ5" s="11" t="s">
        <v>63</v>
      </c>
      <c r="CK5" s="11" t="s">
        <v>0</v>
      </c>
      <c r="CL5" s="11" t="s">
        <v>62</v>
      </c>
      <c r="CM5" s="11" t="s">
        <v>63</v>
      </c>
      <c r="CN5" s="11" t="s">
        <v>0</v>
      </c>
      <c r="CO5" s="11" t="s">
        <v>62</v>
      </c>
      <c r="CP5" s="11" t="s">
        <v>63</v>
      </c>
      <c r="CQ5" s="11" t="s">
        <v>0</v>
      </c>
      <c r="CR5" s="11" t="s">
        <v>62</v>
      </c>
      <c r="CS5" s="11" t="s">
        <v>63</v>
      </c>
      <c r="CT5" s="11" t="s">
        <v>0</v>
      </c>
      <c r="CU5" s="11" t="s">
        <v>62</v>
      </c>
      <c r="CV5" s="11" t="s">
        <v>63</v>
      </c>
      <c r="CW5" s="11" t="s">
        <v>0</v>
      </c>
      <c r="CX5" s="11" t="s">
        <v>62</v>
      </c>
      <c r="CY5" s="11" t="s">
        <v>63</v>
      </c>
      <c r="CZ5" s="11" t="s">
        <v>0</v>
      </c>
      <c r="DA5" s="11" t="s">
        <v>62</v>
      </c>
      <c r="DB5" s="11" t="s">
        <v>63</v>
      </c>
      <c r="DE5" s="11" t="s">
        <v>0</v>
      </c>
      <c r="DF5" s="11" t="s">
        <v>62</v>
      </c>
      <c r="DG5" s="32" t="s">
        <v>63</v>
      </c>
      <c r="DH5" s="11" t="s">
        <v>0</v>
      </c>
      <c r="DI5" s="11" t="s">
        <v>62</v>
      </c>
      <c r="DJ5" s="11" t="s">
        <v>63</v>
      </c>
      <c r="DK5" s="11" t="s">
        <v>0</v>
      </c>
      <c r="DL5" s="11" t="s">
        <v>62</v>
      </c>
      <c r="DM5" s="11" t="s">
        <v>63</v>
      </c>
      <c r="DN5" s="11" t="s">
        <v>0</v>
      </c>
      <c r="DO5" s="11" t="s">
        <v>62</v>
      </c>
      <c r="DP5" s="11" t="s">
        <v>63</v>
      </c>
      <c r="DQ5" s="11" t="s">
        <v>0</v>
      </c>
      <c r="DR5" s="11" t="s">
        <v>62</v>
      </c>
      <c r="DS5" s="11" t="s">
        <v>63</v>
      </c>
      <c r="DT5" s="11" t="s">
        <v>0</v>
      </c>
      <c r="DU5" s="11" t="s">
        <v>62</v>
      </c>
      <c r="DV5" s="11" t="s">
        <v>63</v>
      </c>
      <c r="DW5" s="11" t="s">
        <v>0</v>
      </c>
      <c r="DX5" s="11" t="s">
        <v>62</v>
      </c>
      <c r="DY5" s="11" t="s">
        <v>63</v>
      </c>
      <c r="DZ5" s="11" t="s">
        <v>0</v>
      </c>
      <c r="EA5" s="11" t="s">
        <v>62</v>
      </c>
      <c r="EB5" s="11" t="s">
        <v>63</v>
      </c>
      <c r="EC5" s="11" t="s">
        <v>0</v>
      </c>
      <c r="ED5" s="11" t="s">
        <v>62</v>
      </c>
      <c r="EE5" s="11" t="s">
        <v>63</v>
      </c>
      <c r="EF5" s="11" t="s">
        <v>0</v>
      </c>
      <c r="EG5" s="11" t="s">
        <v>62</v>
      </c>
      <c r="EH5" s="11" t="s">
        <v>63</v>
      </c>
      <c r="EI5" s="11" t="s">
        <v>0</v>
      </c>
      <c r="EJ5" s="11" t="s">
        <v>62</v>
      </c>
      <c r="EK5" s="11" t="s">
        <v>63</v>
      </c>
      <c r="EL5" s="11" t="s">
        <v>0</v>
      </c>
      <c r="EM5" s="11" t="s">
        <v>62</v>
      </c>
      <c r="EN5" s="11" t="s">
        <v>63</v>
      </c>
      <c r="EO5" s="11"/>
      <c r="EP5" s="11"/>
      <c r="EQ5" s="75" t="s">
        <v>0</v>
      </c>
      <c r="ER5" s="75" t="s">
        <v>62</v>
      </c>
      <c r="ES5" s="75" t="s">
        <v>63</v>
      </c>
      <c r="ET5" s="75" t="s">
        <v>0</v>
      </c>
      <c r="EU5" s="75" t="s">
        <v>62</v>
      </c>
      <c r="EV5" s="75" t="s">
        <v>63</v>
      </c>
      <c r="EW5" s="75" t="s">
        <v>0</v>
      </c>
      <c r="EX5" s="75" t="s">
        <v>62</v>
      </c>
      <c r="EY5" s="75" t="s">
        <v>63</v>
      </c>
      <c r="EZ5" s="75" t="s">
        <v>0</v>
      </c>
      <c r="FA5" s="75" t="s">
        <v>62</v>
      </c>
      <c r="FB5" s="75" t="s">
        <v>63</v>
      </c>
      <c r="FC5" s="75" t="s">
        <v>0</v>
      </c>
      <c r="FD5" s="75" t="s">
        <v>62</v>
      </c>
      <c r="FE5" s="75" t="s">
        <v>63</v>
      </c>
      <c r="FF5" s="75" t="s">
        <v>0</v>
      </c>
      <c r="FG5" s="75" t="s">
        <v>62</v>
      </c>
      <c r="FH5" s="75" t="s">
        <v>63</v>
      </c>
      <c r="FI5" s="75" t="s">
        <v>0</v>
      </c>
      <c r="FJ5" s="75" t="s">
        <v>62</v>
      </c>
      <c r="FK5" s="75" t="s">
        <v>63</v>
      </c>
      <c r="FL5" s="75" t="s">
        <v>0</v>
      </c>
      <c r="FM5" s="75" t="s">
        <v>62</v>
      </c>
      <c r="FN5" s="75" t="s">
        <v>63</v>
      </c>
      <c r="FO5" s="75" t="s">
        <v>0</v>
      </c>
      <c r="FP5" s="75" t="s">
        <v>62</v>
      </c>
      <c r="FQ5" s="75" t="s">
        <v>63</v>
      </c>
    </row>
    <row r="6" spans="1:173" ht="15" customHeight="1">
      <c r="A6" s="13"/>
      <c r="B6" s="107" t="s">
        <v>2</v>
      </c>
      <c r="C6" s="107"/>
      <c r="D6" s="107" t="s">
        <v>2</v>
      </c>
      <c r="E6" s="107"/>
      <c r="F6" s="107" t="s">
        <v>2</v>
      </c>
      <c r="G6" s="107"/>
      <c r="H6" s="107" t="s">
        <v>2</v>
      </c>
      <c r="I6" s="107"/>
      <c r="J6" s="107" t="s">
        <v>2</v>
      </c>
      <c r="K6" s="107"/>
      <c r="L6" s="107" t="s">
        <v>2</v>
      </c>
      <c r="M6" s="107"/>
      <c r="N6" s="107" t="s">
        <v>2</v>
      </c>
      <c r="O6" s="107"/>
      <c r="P6" s="107" t="s">
        <v>2</v>
      </c>
      <c r="Q6" s="107"/>
      <c r="R6" s="107" t="s">
        <v>2</v>
      </c>
      <c r="S6" s="107"/>
      <c r="T6" s="108"/>
      <c r="U6" s="109"/>
      <c r="V6" s="110"/>
      <c r="W6" s="108"/>
      <c r="X6" s="109"/>
      <c r="Y6" s="110"/>
      <c r="Z6" s="108"/>
      <c r="AA6" s="109"/>
      <c r="AB6" s="110"/>
      <c r="AC6" s="107"/>
      <c r="AD6" s="107"/>
      <c r="AE6" s="124"/>
      <c r="AF6" s="14"/>
      <c r="AG6" s="108"/>
      <c r="AH6" s="109"/>
      <c r="AI6" s="110"/>
      <c r="AJ6" s="108"/>
      <c r="AK6" s="109"/>
      <c r="AL6" s="110"/>
      <c r="AM6" s="108"/>
      <c r="AN6" s="109"/>
      <c r="AO6" s="110"/>
      <c r="AP6" s="108"/>
      <c r="AQ6" s="109"/>
      <c r="AR6" s="110"/>
      <c r="AS6" s="108"/>
      <c r="AT6" s="109"/>
      <c r="AU6" s="110"/>
      <c r="AV6" s="108"/>
      <c r="AW6" s="109"/>
      <c r="AX6" s="110"/>
      <c r="AY6" s="108"/>
      <c r="AZ6" s="109"/>
      <c r="BA6" s="110"/>
      <c r="BB6" s="108"/>
      <c r="BC6" s="109"/>
      <c r="BD6" s="110"/>
      <c r="BE6" s="108"/>
      <c r="BF6" s="109"/>
      <c r="BG6" s="110"/>
      <c r="BH6" s="108"/>
      <c r="BI6" s="109"/>
      <c r="BJ6" s="110"/>
      <c r="BK6" s="108"/>
      <c r="BL6" s="109"/>
      <c r="BM6" s="110"/>
      <c r="BN6" s="108"/>
      <c r="BO6" s="109"/>
      <c r="BP6" s="110"/>
      <c r="BS6" s="108"/>
      <c r="BT6" s="109"/>
      <c r="BU6" s="110"/>
      <c r="BV6" s="108"/>
      <c r="BW6" s="109"/>
      <c r="BX6" s="110"/>
      <c r="BY6" s="108"/>
      <c r="BZ6" s="109"/>
      <c r="CA6" s="110"/>
      <c r="CB6" s="108"/>
      <c r="CC6" s="109"/>
      <c r="CD6" s="110"/>
      <c r="CE6" s="108"/>
      <c r="CF6" s="109"/>
      <c r="CG6" s="110"/>
      <c r="CH6" s="108"/>
      <c r="CI6" s="109"/>
      <c r="CJ6" s="110"/>
      <c r="CK6" s="108"/>
      <c r="CL6" s="109"/>
      <c r="CM6" s="110"/>
      <c r="CN6" s="108"/>
      <c r="CO6" s="109"/>
      <c r="CP6" s="110"/>
      <c r="CQ6" s="108"/>
      <c r="CR6" s="109"/>
      <c r="CS6" s="110"/>
      <c r="CT6" s="108"/>
      <c r="CU6" s="109"/>
      <c r="CV6" s="110"/>
      <c r="CW6" s="108"/>
      <c r="CX6" s="109"/>
      <c r="CY6" s="110"/>
      <c r="CZ6" s="108"/>
      <c r="DA6" s="109"/>
      <c r="DB6" s="110"/>
      <c r="DE6" s="108"/>
      <c r="DF6" s="109"/>
      <c r="DG6" s="110"/>
      <c r="DH6" s="108"/>
      <c r="DI6" s="109"/>
      <c r="DJ6" s="110"/>
      <c r="DK6" s="108"/>
      <c r="DL6" s="109"/>
      <c r="DM6" s="110"/>
      <c r="DN6" s="108"/>
      <c r="DO6" s="109"/>
      <c r="DP6" s="110"/>
      <c r="DQ6" s="108"/>
      <c r="DR6" s="109"/>
      <c r="DS6" s="110"/>
      <c r="DT6" s="108"/>
      <c r="DU6" s="109"/>
      <c r="DV6" s="110"/>
      <c r="DW6" s="108"/>
      <c r="DX6" s="109"/>
      <c r="DY6" s="110"/>
      <c r="DZ6" s="108"/>
      <c r="EA6" s="109"/>
      <c r="EB6" s="110"/>
      <c r="EC6" s="108"/>
      <c r="ED6" s="109"/>
      <c r="EE6" s="110"/>
      <c r="EF6" s="108"/>
      <c r="EG6" s="109"/>
      <c r="EH6" s="110"/>
      <c r="EI6" s="108"/>
      <c r="EJ6" s="109"/>
      <c r="EK6" s="110"/>
      <c r="EL6" s="107"/>
      <c r="EM6" s="107"/>
      <c r="EN6" s="126"/>
      <c r="EQ6" s="108"/>
      <c r="ER6" s="109"/>
      <c r="ES6" s="110"/>
      <c r="ET6" s="108"/>
      <c r="EU6" s="109"/>
      <c r="EV6" s="110"/>
      <c r="EW6" s="108"/>
      <c r="EX6" s="109"/>
      <c r="EY6" s="110"/>
      <c r="EZ6" s="108"/>
      <c r="FA6" s="109"/>
      <c r="FB6" s="110"/>
      <c r="FC6" s="108"/>
      <c r="FD6" s="109"/>
      <c r="FE6" s="110"/>
      <c r="FF6" s="108"/>
      <c r="FG6" s="109"/>
      <c r="FH6" s="110"/>
      <c r="FI6" s="108"/>
      <c r="FJ6" s="109"/>
      <c r="FK6" s="110"/>
      <c r="FL6" s="108"/>
      <c r="FM6" s="109"/>
      <c r="FN6" s="110"/>
      <c r="FO6" s="108"/>
      <c r="FP6" s="109"/>
      <c r="FQ6" s="110"/>
    </row>
    <row r="7" spans="1:173" ht="16.5" customHeight="1">
      <c r="A7" s="11"/>
      <c r="B7" s="15" t="s">
        <v>17</v>
      </c>
      <c r="C7" s="16">
        <v>8460.7</v>
      </c>
      <c r="D7" s="15" t="s">
        <v>17</v>
      </c>
      <c r="E7" s="16">
        <v>8460.7</v>
      </c>
      <c r="F7" s="15" t="s">
        <v>17</v>
      </c>
      <c r="G7" s="16">
        <v>8460.7</v>
      </c>
      <c r="H7" s="15" t="s">
        <v>17</v>
      </c>
      <c r="I7" s="16">
        <v>8460.7</v>
      </c>
      <c r="J7" s="15" t="s">
        <v>17</v>
      </c>
      <c r="K7" s="16">
        <v>8460.7</v>
      </c>
      <c r="L7" s="15" t="s">
        <v>17</v>
      </c>
      <c r="M7" s="16">
        <v>8460.7</v>
      </c>
      <c r="N7" s="15" t="s">
        <v>17</v>
      </c>
      <c r="O7" s="16">
        <v>8460.7</v>
      </c>
      <c r="P7" s="15" t="s">
        <v>17</v>
      </c>
      <c r="Q7" s="16">
        <v>8460.7</v>
      </c>
      <c r="R7" s="15" t="s">
        <v>17</v>
      </c>
      <c r="S7" s="17">
        <f>C7+E7+G7+I7+K7+M7+O7+Q7</f>
        <v>67685.59999999999</v>
      </c>
      <c r="T7" s="18" t="s">
        <v>64</v>
      </c>
      <c r="U7" s="15"/>
      <c r="V7" s="19">
        <v>8460.7</v>
      </c>
      <c r="W7" s="18" t="s">
        <v>64</v>
      </c>
      <c r="X7" s="20"/>
      <c r="Y7" s="21">
        <v>8460.7</v>
      </c>
      <c r="Z7" s="18" t="s">
        <v>64</v>
      </c>
      <c r="AA7" s="20"/>
      <c r="AB7" s="21">
        <v>8460.7</v>
      </c>
      <c r="AC7" s="18" t="s">
        <v>64</v>
      </c>
      <c r="AD7" s="16"/>
      <c r="AE7" s="19">
        <v>8460.7</v>
      </c>
      <c r="AF7" s="19"/>
      <c r="AG7" s="18" t="s">
        <v>64</v>
      </c>
      <c r="AH7" s="15"/>
      <c r="AI7" s="19">
        <v>8059.93</v>
      </c>
      <c r="AJ7" s="18" t="s">
        <v>35</v>
      </c>
      <c r="AK7" s="15"/>
      <c r="AL7" s="19">
        <v>8059.93</v>
      </c>
      <c r="AM7" s="18" t="s">
        <v>35</v>
      </c>
      <c r="AN7" s="15"/>
      <c r="AO7" s="19">
        <v>8059.93</v>
      </c>
      <c r="AP7" s="18" t="s">
        <v>35</v>
      </c>
      <c r="AQ7" s="15"/>
      <c r="AR7" s="19">
        <v>8059.93</v>
      </c>
      <c r="AS7" s="18" t="s">
        <v>35</v>
      </c>
      <c r="AT7" s="15"/>
      <c r="AU7" s="19">
        <v>8059.93</v>
      </c>
      <c r="AV7" s="18" t="s">
        <v>35</v>
      </c>
      <c r="AW7" s="15"/>
      <c r="AX7" s="19">
        <v>8059.93</v>
      </c>
      <c r="AY7" s="18" t="s">
        <v>35</v>
      </c>
      <c r="AZ7" s="15"/>
      <c r="BA7" s="19">
        <v>8059.93</v>
      </c>
      <c r="BB7" s="18" t="s">
        <v>35</v>
      </c>
      <c r="BC7" s="15"/>
      <c r="BD7" s="19">
        <v>8059.93</v>
      </c>
      <c r="BE7" s="18" t="s">
        <v>35</v>
      </c>
      <c r="BF7" s="15"/>
      <c r="BG7" s="19">
        <v>8059.93</v>
      </c>
      <c r="BH7" s="18" t="s">
        <v>35</v>
      </c>
      <c r="BI7" s="15"/>
      <c r="BJ7" s="19">
        <v>8059.93</v>
      </c>
      <c r="BK7" s="18" t="s">
        <v>35</v>
      </c>
      <c r="BL7" s="15"/>
      <c r="BM7" s="19">
        <v>8059.93</v>
      </c>
      <c r="BN7" s="18" t="s">
        <v>35</v>
      </c>
      <c r="BO7" s="15"/>
      <c r="BP7" s="19">
        <v>8059.93</v>
      </c>
      <c r="BS7" s="18" t="s">
        <v>149</v>
      </c>
      <c r="BT7" s="15"/>
      <c r="BU7" s="19">
        <v>8282.95</v>
      </c>
      <c r="BV7" s="18" t="s">
        <v>149</v>
      </c>
      <c r="BW7" s="15"/>
      <c r="BX7" s="19">
        <v>8282.95</v>
      </c>
      <c r="BY7" s="18" t="s">
        <v>149</v>
      </c>
      <c r="BZ7" s="15"/>
      <c r="CA7" s="19">
        <v>8282.95</v>
      </c>
      <c r="CB7" s="18" t="s">
        <v>149</v>
      </c>
      <c r="CC7" s="15"/>
      <c r="CD7" s="19">
        <v>8282.95</v>
      </c>
      <c r="CE7" s="18" t="s">
        <v>149</v>
      </c>
      <c r="CF7" s="15"/>
      <c r="CG7" s="19">
        <v>8282.95</v>
      </c>
      <c r="CH7" s="18" t="s">
        <v>149</v>
      </c>
      <c r="CI7" s="15"/>
      <c r="CJ7" s="19">
        <v>8282.95</v>
      </c>
      <c r="CK7" s="18" t="s">
        <v>149</v>
      </c>
      <c r="CL7" s="15"/>
      <c r="CM7" s="19">
        <v>8282.95</v>
      </c>
      <c r="CN7" s="18" t="s">
        <v>149</v>
      </c>
      <c r="CO7" s="15"/>
      <c r="CP7" s="19">
        <v>8282.95</v>
      </c>
      <c r="CQ7" s="18" t="s">
        <v>149</v>
      </c>
      <c r="CR7" s="15"/>
      <c r="CS7" s="19">
        <v>8282.95</v>
      </c>
      <c r="CT7" s="18" t="s">
        <v>149</v>
      </c>
      <c r="CU7" s="15"/>
      <c r="CV7" s="19">
        <v>8282.95</v>
      </c>
      <c r="CW7" s="18" t="s">
        <v>149</v>
      </c>
      <c r="CX7" s="15"/>
      <c r="CY7" s="19">
        <v>8282.95</v>
      </c>
      <c r="CZ7" s="18" t="s">
        <v>149</v>
      </c>
      <c r="DA7" s="15"/>
      <c r="DB7" s="19">
        <v>8282.95</v>
      </c>
      <c r="DE7" s="18" t="s">
        <v>149</v>
      </c>
      <c r="DF7" s="15"/>
      <c r="DG7" s="84">
        <v>9307.19</v>
      </c>
      <c r="DH7" s="18" t="s">
        <v>149</v>
      </c>
      <c r="DI7" s="78"/>
      <c r="DJ7" s="84">
        <v>9307.19</v>
      </c>
      <c r="DK7" s="18" t="s">
        <v>149</v>
      </c>
      <c r="DL7" s="78"/>
      <c r="DM7" s="84">
        <v>9307.19</v>
      </c>
      <c r="DN7" s="18" t="s">
        <v>149</v>
      </c>
      <c r="DO7" s="78"/>
      <c r="DP7" s="84">
        <v>9307.19</v>
      </c>
      <c r="DQ7" s="18" t="s">
        <v>149</v>
      </c>
      <c r="DR7" s="78"/>
      <c r="DS7" s="84">
        <v>9307.19</v>
      </c>
      <c r="DT7" s="18" t="s">
        <v>149</v>
      </c>
      <c r="DU7" s="78"/>
      <c r="DV7" s="84">
        <v>9307.19</v>
      </c>
      <c r="DW7" s="18" t="s">
        <v>149</v>
      </c>
      <c r="DX7" s="78"/>
      <c r="DY7" s="84">
        <v>9307.19</v>
      </c>
      <c r="DZ7" s="18" t="s">
        <v>149</v>
      </c>
      <c r="EA7" s="78"/>
      <c r="EB7" s="84">
        <v>9307.19</v>
      </c>
      <c r="EC7" s="18" t="s">
        <v>149</v>
      </c>
      <c r="ED7" s="78"/>
      <c r="EE7" s="84">
        <v>9307.19</v>
      </c>
      <c r="EF7" s="18" t="s">
        <v>149</v>
      </c>
      <c r="EG7" s="78"/>
      <c r="EH7" s="84">
        <v>9307.19</v>
      </c>
      <c r="EI7" s="18" t="s">
        <v>149</v>
      </c>
      <c r="EJ7" s="78"/>
      <c r="EK7" s="84">
        <v>9307.19</v>
      </c>
      <c r="EL7" s="18" t="s">
        <v>149</v>
      </c>
      <c r="EM7" s="78"/>
      <c r="EN7" s="84">
        <v>9307.19</v>
      </c>
      <c r="EO7" s="19"/>
      <c r="EP7" s="19"/>
      <c r="EQ7" s="76" t="s">
        <v>149</v>
      </c>
      <c r="ER7" s="77"/>
      <c r="ES7" s="80">
        <v>9975.17</v>
      </c>
      <c r="ET7" s="76" t="s">
        <v>149</v>
      </c>
      <c r="EU7" s="77"/>
      <c r="EV7" s="80">
        <v>7812.45</v>
      </c>
      <c r="EW7" s="76" t="s">
        <v>149</v>
      </c>
      <c r="EX7" s="77"/>
      <c r="EY7" s="80">
        <v>7812.45</v>
      </c>
      <c r="EZ7" s="76" t="s">
        <v>149</v>
      </c>
      <c r="FA7" s="77"/>
      <c r="FB7" s="80">
        <v>7812.45</v>
      </c>
      <c r="FC7" s="76" t="s">
        <v>149</v>
      </c>
      <c r="FD7" s="77"/>
      <c r="FE7" s="80">
        <v>7812.45</v>
      </c>
      <c r="FF7" s="76" t="s">
        <v>149</v>
      </c>
      <c r="FG7" s="77"/>
      <c r="FH7" s="80">
        <v>7812.45</v>
      </c>
      <c r="FI7" s="76" t="s">
        <v>149</v>
      </c>
      <c r="FJ7" s="77"/>
      <c r="FK7" s="80">
        <v>7812.45</v>
      </c>
      <c r="FL7" s="76" t="s">
        <v>149</v>
      </c>
      <c r="FM7" s="77"/>
      <c r="FN7" s="80">
        <v>7812.45</v>
      </c>
      <c r="FO7" s="76" t="s">
        <v>149</v>
      </c>
      <c r="FP7" s="77"/>
      <c r="FQ7" s="80">
        <v>7812.45</v>
      </c>
    </row>
    <row r="8" spans="1:173" ht="25.5" customHeight="1">
      <c r="A8" s="11"/>
      <c r="B8" s="15" t="s">
        <v>17</v>
      </c>
      <c r="C8" s="16">
        <f>SUM(C9:C13)</f>
        <v>1068.72</v>
      </c>
      <c r="D8" s="15" t="s">
        <v>17</v>
      </c>
      <c r="E8" s="16">
        <f>SUM(E9:E13)</f>
        <v>1068.72</v>
      </c>
      <c r="F8" s="15" t="s">
        <v>17</v>
      </c>
      <c r="G8" s="16">
        <f>SUM(G9:G13)</f>
        <v>1068.72</v>
      </c>
      <c r="H8" s="15" t="s">
        <v>17</v>
      </c>
      <c r="I8" s="16">
        <f>SUM(I9:I13)</f>
        <v>1068.72</v>
      </c>
      <c r="J8" s="15" t="s">
        <v>17</v>
      </c>
      <c r="K8" s="16">
        <f>SUM(K9:K13)</f>
        <v>1068.72</v>
      </c>
      <c r="L8" s="15" t="s">
        <v>17</v>
      </c>
      <c r="M8" s="16">
        <f>SUM(M9:M13)</f>
        <v>1068.72</v>
      </c>
      <c r="N8" s="15" t="s">
        <v>17</v>
      </c>
      <c r="O8" s="16">
        <f>SUM(O9:O13)</f>
        <v>1068.72</v>
      </c>
      <c r="P8" s="15" t="s">
        <v>17</v>
      </c>
      <c r="Q8" s="16">
        <f>SUM(Q9:Q13)</f>
        <v>1068.72</v>
      </c>
      <c r="R8" s="15" t="s">
        <v>17</v>
      </c>
      <c r="S8" s="17">
        <f aca="true" t="shared" si="0" ref="S8:S39">C8+E8+G8+I8+K8+M8+O8+Q8</f>
        <v>8549.76</v>
      </c>
      <c r="T8" s="18" t="s">
        <v>4</v>
      </c>
      <c r="U8" s="20" t="s">
        <v>129</v>
      </c>
      <c r="V8" s="19">
        <v>133.04</v>
      </c>
      <c r="W8" s="62" t="s">
        <v>66</v>
      </c>
      <c r="X8" s="63" t="s">
        <v>65</v>
      </c>
      <c r="Y8" s="66">
        <v>721.03</v>
      </c>
      <c r="Z8" s="62" t="s">
        <v>82</v>
      </c>
      <c r="AA8" s="63" t="s">
        <v>81</v>
      </c>
      <c r="AB8" s="66">
        <v>1442.05</v>
      </c>
      <c r="AC8" s="62" t="s">
        <v>103</v>
      </c>
      <c r="AD8" s="62" t="s">
        <v>104</v>
      </c>
      <c r="AE8" s="62">
        <v>155.72</v>
      </c>
      <c r="AF8" s="15"/>
      <c r="AG8" s="62" t="s">
        <v>114</v>
      </c>
      <c r="AH8" s="63" t="s">
        <v>115</v>
      </c>
      <c r="AI8" s="63">
        <f>3156.9/12</f>
        <v>263.075</v>
      </c>
      <c r="AJ8" s="71" t="s">
        <v>130</v>
      </c>
      <c r="AK8" s="72" t="s">
        <v>131</v>
      </c>
      <c r="AL8" s="73">
        <v>149.12</v>
      </c>
      <c r="AM8" s="71" t="s">
        <v>150</v>
      </c>
      <c r="AN8" s="72" t="s">
        <v>151</v>
      </c>
      <c r="AO8" s="73">
        <v>4639.57</v>
      </c>
      <c r="AP8" s="71" t="s">
        <v>159</v>
      </c>
      <c r="AQ8" s="72" t="s">
        <v>160</v>
      </c>
      <c r="AR8" s="73">
        <v>922.83</v>
      </c>
      <c r="AS8" s="62" t="s">
        <v>174</v>
      </c>
      <c r="AT8" s="63" t="s">
        <v>175</v>
      </c>
      <c r="AU8" s="63">
        <v>368.57</v>
      </c>
      <c r="AV8" s="62" t="s">
        <v>192</v>
      </c>
      <c r="AW8" s="63" t="s">
        <v>193</v>
      </c>
      <c r="AX8" s="63">
        <v>192.6</v>
      </c>
      <c r="AY8" s="18" t="s">
        <v>171</v>
      </c>
      <c r="AZ8" s="20" t="s">
        <v>219</v>
      </c>
      <c r="BA8" s="19">
        <v>180.46</v>
      </c>
      <c r="BB8" s="15" t="s">
        <v>200</v>
      </c>
      <c r="BC8" s="16" t="s">
        <v>201</v>
      </c>
      <c r="BD8" s="19">
        <v>290.91</v>
      </c>
      <c r="BE8" s="15" t="s">
        <v>232</v>
      </c>
      <c r="BF8" s="16" t="s">
        <v>233</v>
      </c>
      <c r="BG8" s="19">
        <v>290.91</v>
      </c>
      <c r="BH8" s="15" t="s">
        <v>171</v>
      </c>
      <c r="BI8" s="16" t="s">
        <v>238</v>
      </c>
      <c r="BJ8" s="19">
        <v>180.46</v>
      </c>
      <c r="BK8" s="15" t="s">
        <v>258</v>
      </c>
      <c r="BL8" s="16" t="s">
        <v>259</v>
      </c>
      <c r="BM8" s="19">
        <v>1777.69</v>
      </c>
      <c r="BN8" s="15" t="s">
        <v>243</v>
      </c>
      <c r="BO8" s="16" t="s">
        <v>276</v>
      </c>
      <c r="BP8" s="19">
        <v>1064.66</v>
      </c>
      <c r="BS8" s="18" t="s">
        <v>64</v>
      </c>
      <c r="BT8" s="23"/>
      <c r="BU8" s="23">
        <v>5833.69</v>
      </c>
      <c r="BV8" s="18" t="s">
        <v>64</v>
      </c>
      <c r="BW8" s="23"/>
      <c r="BX8" s="23">
        <v>5833.69</v>
      </c>
      <c r="BY8" s="18" t="s">
        <v>64</v>
      </c>
      <c r="BZ8" s="23"/>
      <c r="CA8" s="23">
        <v>5833.69</v>
      </c>
      <c r="CB8" s="18" t="s">
        <v>64</v>
      </c>
      <c r="CC8" s="23"/>
      <c r="CD8" s="23">
        <v>5833.69</v>
      </c>
      <c r="CE8" s="18" t="s">
        <v>64</v>
      </c>
      <c r="CF8" s="23"/>
      <c r="CG8" s="23">
        <v>5833.69</v>
      </c>
      <c r="CH8" s="18" t="s">
        <v>64</v>
      </c>
      <c r="CI8" s="23"/>
      <c r="CJ8" s="23">
        <v>5833.69</v>
      </c>
      <c r="CK8" s="18" t="s">
        <v>64</v>
      </c>
      <c r="CL8" s="23"/>
      <c r="CM8" s="23">
        <v>5833.69</v>
      </c>
      <c r="CN8" s="18" t="s">
        <v>64</v>
      </c>
      <c r="CO8" s="23"/>
      <c r="CP8" s="23">
        <v>5833.69</v>
      </c>
      <c r="CQ8" s="18" t="s">
        <v>64</v>
      </c>
      <c r="CR8" s="23"/>
      <c r="CS8" s="23">
        <v>5833.69</v>
      </c>
      <c r="CT8" s="18" t="s">
        <v>64</v>
      </c>
      <c r="CU8" s="23"/>
      <c r="CV8" s="23">
        <v>5833.69</v>
      </c>
      <c r="CW8" s="18" t="s">
        <v>64</v>
      </c>
      <c r="CX8" s="23"/>
      <c r="CY8" s="23">
        <v>5833.69</v>
      </c>
      <c r="CZ8" s="18" t="s">
        <v>64</v>
      </c>
      <c r="DA8" s="23"/>
      <c r="DB8" s="23">
        <v>5833.69</v>
      </c>
      <c r="DE8" s="18" t="s">
        <v>64</v>
      </c>
      <c r="DF8" s="23"/>
      <c r="DG8" s="74">
        <v>6323.54</v>
      </c>
      <c r="DH8" s="18" t="s">
        <v>64</v>
      </c>
      <c r="DI8" s="23"/>
      <c r="DJ8" s="74">
        <v>6323.54</v>
      </c>
      <c r="DK8" s="18" t="s">
        <v>64</v>
      </c>
      <c r="DL8" s="23"/>
      <c r="DM8" s="74">
        <v>6323.54</v>
      </c>
      <c r="DN8" s="18" t="s">
        <v>64</v>
      </c>
      <c r="DO8" s="23"/>
      <c r="DP8" s="74">
        <v>6323.54</v>
      </c>
      <c r="DQ8" s="18" t="s">
        <v>64</v>
      </c>
      <c r="DR8" s="23"/>
      <c r="DS8" s="74">
        <v>6323.54</v>
      </c>
      <c r="DT8" s="18" t="s">
        <v>64</v>
      </c>
      <c r="DU8" s="23"/>
      <c r="DV8" s="74">
        <v>6323.54</v>
      </c>
      <c r="DW8" s="18" t="s">
        <v>64</v>
      </c>
      <c r="DX8" s="23"/>
      <c r="DY8" s="74">
        <v>6323.54</v>
      </c>
      <c r="DZ8" s="18" t="s">
        <v>64</v>
      </c>
      <c r="EA8" s="23"/>
      <c r="EB8" s="74">
        <v>6323.54</v>
      </c>
      <c r="EC8" s="18" t="s">
        <v>64</v>
      </c>
      <c r="ED8" s="23"/>
      <c r="EE8" s="74">
        <v>6323.54</v>
      </c>
      <c r="EF8" s="18" t="s">
        <v>64</v>
      </c>
      <c r="EG8" s="23"/>
      <c r="EH8" s="74">
        <v>6323.54</v>
      </c>
      <c r="EI8" s="18" t="s">
        <v>64</v>
      </c>
      <c r="EJ8" s="23"/>
      <c r="EK8" s="74">
        <v>6323.54</v>
      </c>
      <c r="EL8" s="18" t="s">
        <v>64</v>
      </c>
      <c r="EM8" s="23"/>
      <c r="EN8" s="74">
        <v>6323.54</v>
      </c>
      <c r="EO8" s="23"/>
      <c r="EP8" s="23"/>
      <c r="EQ8" s="76" t="s">
        <v>64</v>
      </c>
      <c r="ER8" s="23"/>
      <c r="ES8" s="81">
        <v>6768.86</v>
      </c>
      <c r="ET8" s="76" t="s">
        <v>64</v>
      </c>
      <c r="EU8" s="23"/>
      <c r="EV8" s="81">
        <v>11927.93</v>
      </c>
      <c r="EW8" s="76" t="s">
        <v>64</v>
      </c>
      <c r="EX8" s="23"/>
      <c r="EY8" s="81">
        <v>11927.93</v>
      </c>
      <c r="EZ8" s="76" t="s">
        <v>64</v>
      </c>
      <c r="FA8" s="23"/>
      <c r="FB8" s="81">
        <v>11927.93</v>
      </c>
      <c r="FC8" s="76" t="s">
        <v>64</v>
      </c>
      <c r="FD8" s="23"/>
      <c r="FE8" s="81">
        <v>11927.93</v>
      </c>
      <c r="FF8" s="76" t="s">
        <v>64</v>
      </c>
      <c r="FG8" s="23"/>
      <c r="FH8" s="81">
        <v>11927.93</v>
      </c>
      <c r="FI8" s="76" t="s">
        <v>64</v>
      </c>
      <c r="FJ8" s="23"/>
      <c r="FK8" s="81">
        <v>11927.93</v>
      </c>
      <c r="FL8" s="76" t="s">
        <v>64</v>
      </c>
      <c r="FM8" s="23"/>
      <c r="FN8" s="81">
        <v>11927.93</v>
      </c>
      <c r="FO8" s="76" t="s">
        <v>64</v>
      </c>
      <c r="FP8" s="23"/>
      <c r="FQ8" s="81">
        <v>11927.93</v>
      </c>
    </row>
    <row r="9" spans="1:173" ht="33.75" customHeight="1">
      <c r="A9" s="15"/>
      <c r="B9" s="15" t="s">
        <v>17</v>
      </c>
      <c r="C9" s="24">
        <v>846.07</v>
      </c>
      <c r="D9" s="15" t="s">
        <v>17</v>
      </c>
      <c r="E9" s="24">
        <v>846.07</v>
      </c>
      <c r="F9" s="15" t="s">
        <v>17</v>
      </c>
      <c r="G9" s="24">
        <v>846.07</v>
      </c>
      <c r="H9" s="15" t="s">
        <v>17</v>
      </c>
      <c r="I9" s="24">
        <v>846.07</v>
      </c>
      <c r="J9" s="15" t="s">
        <v>17</v>
      </c>
      <c r="K9" s="24">
        <v>846.07</v>
      </c>
      <c r="L9" s="15" t="s">
        <v>17</v>
      </c>
      <c r="M9" s="24">
        <v>846.07</v>
      </c>
      <c r="N9" s="15" t="s">
        <v>17</v>
      </c>
      <c r="O9" s="24">
        <v>846.07</v>
      </c>
      <c r="P9" s="15" t="s">
        <v>17</v>
      </c>
      <c r="Q9" s="24">
        <v>846.07</v>
      </c>
      <c r="R9" s="15" t="s">
        <v>17</v>
      </c>
      <c r="S9" s="17">
        <f t="shared" si="0"/>
        <v>6768.5599999999995</v>
      </c>
      <c r="T9" s="15" t="s">
        <v>6</v>
      </c>
      <c r="U9" s="16" t="s">
        <v>147</v>
      </c>
      <c r="V9" s="16">
        <v>846.07</v>
      </c>
      <c r="W9" s="62" t="s">
        <v>68</v>
      </c>
      <c r="X9" s="63" t="s">
        <v>67</v>
      </c>
      <c r="Y9" s="64">
        <v>5733.67</v>
      </c>
      <c r="Z9" s="62" t="s">
        <v>83</v>
      </c>
      <c r="AA9" s="63" t="s">
        <v>84</v>
      </c>
      <c r="AB9" s="64">
        <v>335.05</v>
      </c>
      <c r="AC9" s="62" t="s">
        <v>105</v>
      </c>
      <c r="AD9" s="62" t="s">
        <v>106</v>
      </c>
      <c r="AE9" s="62">
        <v>1474.32</v>
      </c>
      <c r="AF9" s="15"/>
      <c r="AG9" s="62" t="s">
        <v>116</v>
      </c>
      <c r="AH9" s="63" t="s">
        <v>117</v>
      </c>
      <c r="AI9" s="64">
        <f>4081.58/10</f>
        <v>408.158</v>
      </c>
      <c r="AJ9" s="62" t="s">
        <v>132</v>
      </c>
      <c r="AK9" s="63" t="s">
        <v>133</v>
      </c>
      <c r="AL9" s="63">
        <v>1946.37</v>
      </c>
      <c r="AM9" s="67" t="s">
        <v>514</v>
      </c>
      <c r="AN9" s="68" t="s">
        <v>515</v>
      </c>
      <c r="AO9" s="68">
        <v>2841.36</v>
      </c>
      <c r="AP9" s="62" t="s">
        <v>161</v>
      </c>
      <c r="AQ9" s="63" t="s">
        <v>162</v>
      </c>
      <c r="AR9" s="63">
        <v>1201.23</v>
      </c>
      <c r="AS9" s="62" t="s">
        <v>176</v>
      </c>
      <c r="AT9" s="63" t="s">
        <v>177</v>
      </c>
      <c r="AU9" s="63">
        <v>323.03</v>
      </c>
      <c r="AV9" s="62" t="s">
        <v>194</v>
      </c>
      <c r="AW9" s="63" t="s">
        <v>195</v>
      </c>
      <c r="AX9" s="63">
        <v>225.23</v>
      </c>
      <c r="AY9" s="15" t="s">
        <v>220</v>
      </c>
      <c r="AZ9" s="16" t="s">
        <v>221</v>
      </c>
      <c r="BA9" s="16">
        <v>45.12</v>
      </c>
      <c r="BB9" s="15" t="s">
        <v>202</v>
      </c>
      <c r="BC9" s="16" t="s">
        <v>203</v>
      </c>
      <c r="BD9" s="16">
        <v>112.49</v>
      </c>
      <c r="BE9" s="15" t="s">
        <v>234</v>
      </c>
      <c r="BF9" s="16" t="s">
        <v>235</v>
      </c>
      <c r="BG9" s="16">
        <v>2407.27</v>
      </c>
      <c r="BH9" s="15" t="s">
        <v>239</v>
      </c>
      <c r="BI9" s="16" t="s">
        <v>240</v>
      </c>
      <c r="BJ9" s="16">
        <v>90.23</v>
      </c>
      <c r="BK9" s="15" t="s">
        <v>249</v>
      </c>
      <c r="BL9" s="16" t="s">
        <v>260</v>
      </c>
      <c r="BM9" s="16">
        <v>677.52</v>
      </c>
      <c r="BN9" s="15" t="s">
        <v>243</v>
      </c>
      <c r="BO9" s="16" t="s">
        <v>277</v>
      </c>
      <c r="BP9" s="16">
        <v>1064.66</v>
      </c>
      <c r="BS9" s="15" t="s">
        <v>226</v>
      </c>
      <c r="BT9" s="16"/>
      <c r="BU9" s="16">
        <v>133.6</v>
      </c>
      <c r="BV9" s="15" t="s">
        <v>316</v>
      </c>
      <c r="BW9" s="16" t="s">
        <v>317</v>
      </c>
      <c r="BX9" s="16">
        <v>164.65</v>
      </c>
      <c r="BY9" s="15" t="s">
        <v>329</v>
      </c>
      <c r="BZ9" s="16" t="s">
        <v>330</v>
      </c>
      <c r="CA9" s="16">
        <v>1081.67</v>
      </c>
      <c r="CB9" s="15" t="s">
        <v>226</v>
      </c>
      <c r="CC9" s="16"/>
      <c r="CD9" s="16">
        <v>133.6</v>
      </c>
      <c r="CE9" s="15" t="s">
        <v>226</v>
      </c>
      <c r="CF9" s="16"/>
      <c r="CG9" s="16">
        <v>133.6</v>
      </c>
      <c r="CH9" s="15" t="s">
        <v>226</v>
      </c>
      <c r="CI9" s="16"/>
      <c r="CJ9" s="16">
        <v>133.6</v>
      </c>
      <c r="CK9" s="15" t="s">
        <v>226</v>
      </c>
      <c r="CL9" s="16"/>
      <c r="CM9" s="16">
        <v>133.6</v>
      </c>
      <c r="CN9" s="15" t="s">
        <v>226</v>
      </c>
      <c r="CO9" s="16"/>
      <c r="CP9" s="16">
        <v>133.6</v>
      </c>
      <c r="CQ9" s="15" t="s">
        <v>226</v>
      </c>
      <c r="CR9" s="16"/>
      <c r="CS9" s="16">
        <v>133.6</v>
      </c>
      <c r="CT9" s="15" t="s">
        <v>226</v>
      </c>
      <c r="CU9" s="16"/>
      <c r="CV9" s="16">
        <v>133.6</v>
      </c>
      <c r="CW9" s="15" t="s">
        <v>226</v>
      </c>
      <c r="CX9" s="16"/>
      <c r="CY9" s="16">
        <v>133.6</v>
      </c>
      <c r="CZ9" s="15" t="s">
        <v>226</v>
      </c>
      <c r="DA9" s="16"/>
      <c r="DB9" s="16">
        <v>133.6</v>
      </c>
      <c r="DE9" s="15"/>
      <c r="DF9" s="16"/>
      <c r="DG9" s="16"/>
      <c r="DH9" s="15" t="s">
        <v>434</v>
      </c>
      <c r="DI9" s="16" t="s">
        <v>435</v>
      </c>
      <c r="DJ9" s="63">
        <v>11351.44</v>
      </c>
      <c r="DK9" s="15" t="s">
        <v>437</v>
      </c>
      <c r="DL9" s="16" t="s">
        <v>438</v>
      </c>
      <c r="DM9" s="63">
        <v>1194.46</v>
      </c>
      <c r="DN9" s="15" t="s">
        <v>442</v>
      </c>
      <c r="DO9" s="16" t="s">
        <v>443</v>
      </c>
      <c r="DP9" s="85">
        <v>161</v>
      </c>
      <c r="DQ9" s="15" t="s">
        <v>302</v>
      </c>
      <c r="DR9" s="16" t="s">
        <v>445</v>
      </c>
      <c r="DS9" s="63">
        <v>170.35</v>
      </c>
      <c r="DT9" s="15" t="s">
        <v>454</v>
      </c>
      <c r="DU9" s="16" t="s">
        <v>455</v>
      </c>
      <c r="DV9" s="85">
        <v>1083.04</v>
      </c>
      <c r="DW9" s="15" t="s">
        <v>281</v>
      </c>
      <c r="DX9" s="16" t="s">
        <v>457</v>
      </c>
      <c r="DY9" s="85">
        <v>333.2</v>
      </c>
      <c r="DZ9" s="15" t="s">
        <v>460</v>
      </c>
      <c r="EA9" s="16" t="s">
        <v>461</v>
      </c>
      <c r="EB9" s="63">
        <v>678.69</v>
      </c>
      <c r="EC9" s="15" t="s">
        <v>466</v>
      </c>
      <c r="ED9" s="16" t="s">
        <v>467</v>
      </c>
      <c r="EE9" s="85">
        <v>64.06</v>
      </c>
      <c r="EF9" s="15" t="s">
        <v>471</v>
      </c>
      <c r="EG9" s="16" t="s">
        <v>472</v>
      </c>
      <c r="EH9" s="85">
        <v>101.89</v>
      </c>
      <c r="EI9" s="15" t="s">
        <v>481</v>
      </c>
      <c r="EJ9" s="16" t="s">
        <v>482</v>
      </c>
      <c r="EK9" s="85">
        <v>3715.5</v>
      </c>
      <c r="EL9" s="15" t="s">
        <v>491</v>
      </c>
      <c r="EM9" s="16" t="s">
        <v>492</v>
      </c>
      <c r="EN9" s="63">
        <v>150.82</v>
      </c>
      <c r="EO9" s="16"/>
      <c r="EP9" s="16"/>
      <c r="EQ9" s="75" t="s">
        <v>355</v>
      </c>
      <c r="ER9" s="16"/>
      <c r="ES9" s="32">
        <v>8639.21</v>
      </c>
      <c r="ET9" s="75" t="s">
        <v>355</v>
      </c>
      <c r="EU9" s="16"/>
      <c r="EV9" s="32">
        <v>6766.14</v>
      </c>
      <c r="EW9" s="75" t="s">
        <v>355</v>
      </c>
      <c r="EX9" s="16"/>
      <c r="EY9" s="32">
        <v>6766.14</v>
      </c>
      <c r="EZ9" s="75" t="s">
        <v>355</v>
      </c>
      <c r="FA9" s="16"/>
      <c r="FB9" s="32">
        <v>6766.14</v>
      </c>
      <c r="FC9" s="75" t="s">
        <v>355</v>
      </c>
      <c r="FD9" s="16"/>
      <c r="FE9" s="32">
        <v>6766.14</v>
      </c>
      <c r="FF9" s="75" t="s">
        <v>355</v>
      </c>
      <c r="FG9" s="16"/>
      <c r="FH9" s="32">
        <v>6766.14</v>
      </c>
      <c r="FI9" s="75" t="s">
        <v>355</v>
      </c>
      <c r="FJ9" s="16"/>
      <c r="FK9" s="32">
        <v>6766.14</v>
      </c>
      <c r="FL9" s="75" t="s">
        <v>355</v>
      </c>
      <c r="FM9" s="16"/>
      <c r="FN9" s="32">
        <v>6766.14</v>
      </c>
      <c r="FO9" s="75" t="s">
        <v>355</v>
      </c>
      <c r="FP9" s="16"/>
      <c r="FQ9" s="32">
        <v>6766.14</v>
      </c>
    </row>
    <row r="10" spans="1:173" ht="30.75" customHeight="1">
      <c r="A10" s="15"/>
      <c r="B10" s="15"/>
      <c r="C10" s="24"/>
      <c r="D10" s="15"/>
      <c r="E10" s="24"/>
      <c r="F10" s="15"/>
      <c r="G10" s="24"/>
      <c r="H10" s="15"/>
      <c r="I10" s="24"/>
      <c r="J10" s="15"/>
      <c r="K10" s="24"/>
      <c r="L10" s="15"/>
      <c r="M10" s="24"/>
      <c r="N10" s="15"/>
      <c r="O10" s="24"/>
      <c r="P10" s="15"/>
      <c r="Q10" s="24"/>
      <c r="R10" s="15"/>
      <c r="S10" s="17">
        <f t="shared" si="0"/>
        <v>0</v>
      </c>
      <c r="T10" s="15" t="s">
        <v>34</v>
      </c>
      <c r="U10" s="16" t="s">
        <v>147</v>
      </c>
      <c r="V10" s="26"/>
      <c r="W10" s="62" t="s">
        <v>69</v>
      </c>
      <c r="X10" s="63" t="s">
        <v>70</v>
      </c>
      <c r="Y10" s="64">
        <v>252.77</v>
      </c>
      <c r="Z10" s="62" t="s">
        <v>85</v>
      </c>
      <c r="AA10" s="63" t="s">
        <v>86</v>
      </c>
      <c r="AB10" s="64">
        <v>670.1</v>
      </c>
      <c r="AC10" s="62" t="s">
        <v>107</v>
      </c>
      <c r="AD10" s="62" t="s">
        <v>108</v>
      </c>
      <c r="AE10" s="62">
        <v>1980.25</v>
      </c>
      <c r="AF10" s="15"/>
      <c r="AG10" s="71" t="s">
        <v>118</v>
      </c>
      <c r="AH10" s="71" t="s">
        <v>119</v>
      </c>
      <c r="AI10" s="63">
        <f>2948.63/8</f>
        <v>368.57875</v>
      </c>
      <c r="AJ10" s="71" t="s">
        <v>134</v>
      </c>
      <c r="AK10" s="71" t="s">
        <v>135</v>
      </c>
      <c r="AL10" s="71">
        <v>149.12</v>
      </c>
      <c r="AM10" s="71" t="s">
        <v>152</v>
      </c>
      <c r="AN10" s="71" t="s">
        <v>153</v>
      </c>
      <c r="AO10" s="71">
        <v>401.75</v>
      </c>
      <c r="AP10" s="62" t="s">
        <v>163</v>
      </c>
      <c r="AQ10" s="63" t="s">
        <v>164</v>
      </c>
      <c r="AR10" s="63">
        <v>225.49</v>
      </c>
      <c r="AS10" s="15" t="s">
        <v>181</v>
      </c>
      <c r="AT10" s="16" t="s">
        <v>183</v>
      </c>
      <c r="AU10" s="16">
        <v>859.66</v>
      </c>
      <c r="AV10" s="15" t="s">
        <v>181</v>
      </c>
      <c r="AW10" s="16" t="s">
        <v>190</v>
      </c>
      <c r="AX10" s="16">
        <v>859.66</v>
      </c>
      <c r="AY10" s="18" t="s">
        <v>222</v>
      </c>
      <c r="AZ10" s="18" t="s">
        <v>223</v>
      </c>
      <c r="BA10" s="18">
        <v>70.65</v>
      </c>
      <c r="BB10" s="18" t="s">
        <v>204</v>
      </c>
      <c r="BC10" s="18" t="s">
        <v>205</v>
      </c>
      <c r="BD10" s="18">
        <v>145.63</v>
      </c>
      <c r="BE10" s="18" t="s">
        <v>241</v>
      </c>
      <c r="BF10" s="18" t="s">
        <v>242</v>
      </c>
      <c r="BG10" s="18">
        <v>1047.78</v>
      </c>
      <c r="BH10" s="18" t="s">
        <v>250</v>
      </c>
      <c r="BI10" s="18" t="s">
        <v>251</v>
      </c>
      <c r="BJ10" s="18">
        <v>6200.37</v>
      </c>
      <c r="BK10" s="18" t="s">
        <v>258</v>
      </c>
      <c r="BL10" s="18" t="s">
        <v>261</v>
      </c>
      <c r="BM10" s="18">
        <v>1629.34</v>
      </c>
      <c r="BN10" s="15" t="s">
        <v>239</v>
      </c>
      <c r="BO10" s="16" t="s">
        <v>278</v>
      </c>
      <c r="BP10" s="16">
        <v>96.97</v>
      </c>
      <c r="BS10" s="15"/>
      <c r="BT10" s="16"/>
      <c r="BU10" s="16"/>
      <c r="BV10" s="15" t="s">
        <v>318</v>
      </c>
      <c r="BW10" s="16" t="s">
        <v>319</v>
      </c>
      <c r="BX10" s="16">
        <v>2129.32</v>
      </c>
      <c r="BY10" s="15" t="s">
        <v>331</v>
      </c>
      <c r="BZ10" s="16" t="s">
        <v>332</v>
      </c>
      <c r="CA10" s="16">
        <v>1119.86</v>
      </c>
      <c r="CB10" s="15" t="s">
        <v>336</v>
      </c>
      <c r="CC10" s="16" t="s">
        <v>337</v>
      </c>
      <c r="CD10" s="23">
        <v>96.97</v>
      </c>
      <c r="CE10" s="15" t="s">
        <v>243</v>
      </c>
      <c r="CF10" s="16" t="s">
        <v>340</v>
      </c>
      <c r="CG10" s="23">
        <v>1064.66</v>
      </c>
      <c r="CH10" s="15" t="s">
        <v>348</v>
      </c>
      <c r="CI10" s="16" t="s">
        <v>349</v>
      </c>
      <c r="CJ10" s="23">
        <v>596.48</v>
      </c>
      <c r="CK10" s="15" t="s">
        <v>358</v>
      </c>
      <c r="CL10" s="16" t="s">
        <v>359</v>
      </c>
      <c r="CM10" s="23">
        <v>178.76</v>
      </c>
      <c r="CN10" s="18" t="s">
        <v>370</v>
      </c>
      <c r="CO10" s="16" t="s">
        <v>371</v>
      </c>
      <c r="CP10" s="23">
        <v>581.82</v>
      </c>
      <c r="CQ10" s="18" t="s">
        <v>382</v>
      </c>
      <c r="CR10" s="16" t="s">
        <v>383</v>
      </c>
      <c r="CS10" s="23">
        <v>290.91</v>
      </c>
      <c r="CT10" s="18" t="s">
        <v>386</v>
      </c>
      <c r="CU10" s="16" t="s">
        <v>387</v>
      </c>
      <c r="CV10" s="23">
        <v>851.1</v>
      </c>
      <c r="CW10" s="18" t="s">
        <v>399</v>
      </c>
      <c r="CX10" s="16" t="s">
        <v>400</v>
      </c>
      <c r="CY10" s="23">
        <v>4176.33</v>
      </c>
      <c r="CZ10" s="18" t="s">
        <v>281</v>
      </c>
      <c r="DA10" s="16" t="s">
        <v>410</v>
      </c>
      <c r="DB10" s="23">
        <v>250.03</v>
      </c>
      <c r="DE10" s="18" t="s">
        <v>421</v>
      </c>
      <c r="DF10" s="16" t="s">
        <v>422</v>
      </c>
      <c r="DG10" s="74">
        <v>5908.95</v>
      </c>
      <c r="DH10" s="78" t="s">
        <v>304</v>
      </c>
      <c r="DI10" s="16"/>
      <c r="DJ10" s="63">
        <v>133.596</v>
      </c>
      <c r="DK10" s="78" t="s">
        <v>304</v>
      </c>
      <c r="DL10" s="16"/>
      <c r="DM10" s="63">
        <v>133.596</v>
      </c>
      <c r="DN10" s="78" t="s">
        <v>304</v>
      </c>
      <c r="DO10" s="16"/>
      <c r="DP10" s="63">
        <v>133.596</v>
      </c>
      <c r="DQ10" s="78" t="s">
        <v>304</v>
      </c>
      <c r="DR10" s="16"/>
      <c r="DS10" s="63">
        <v>133.596</v>
      </c>
      <c r="DT10" s="78" t="s">
        <v>304</v>
      </c>
      <c r="DU10" s="16"/>
      <c r="DV10" s="63">
        <v>133.596</v>
      </c>
      <c r="DW10" s="78" t="s">
        <v>304</v>
      </c>
      <c r="DX10" s="16"/>
      <c r="DY10" s="63">
        <v>133.596</v>
      </c>
      <c r="DZ10" s="15"/>
      <c r="EA10" s="16"/>
      <c r="EB10" s="16"/>
      <c r="EC10" s="15"/>
      <c r="ED10" s="16"/>
      <c r="EE10" s="16"/>
      <c r="EF10" s="15"/>
      <c r="EG10" s="16"/>
      <c r="EH10" s="16"/>
      <c r="EI10" s="15"/>
      <c r="EJ10" s="16"/>
      <c r="EK10" s="16"/>
      <c r="EL10" s="15"/>
      <c r="EM10" s="16"/>
      <c r="EN10" s="16"/>
      <c r="EO10" s="16"/>
      <c r="EP10" s="16"/>
      <c r="EQ10" s="75" t="s">
        <v>356</v>
      </c>
      <c r="ER10" s="16"/>
      <c r="ES10" s="32">
        <v>2671.92</v>
      </c>
      <c r="ET10" s="75" t="s">
        <v>356</v>
      </c>
      <c r="EU10" s="16"/>
      <c r="EV10" s="32">
        <v>2092.62</v>
      </c>
      <c r="EW10" s="75" t="s">
        <v>356</v>
      </c>
      <c r="EX10" s="16"/>
      <c r="EY10" s="32">
        <v>2092.62</v>
      </c>
      <c r="EZ10" s="75" t="s">
        <v>356</v>
      </c>
      <c r="FA10" s="16"/>
      <c r="FB10" s="32">
        <v>2092.62</v>
      </c>
      <c r="FC10" s="75" t="s">
        <v>356</v>
      </c>
      <c r="FD10" s="16"/>
      <c r="FE10" s="32">
        <v>2092.62</v>
      </c>
      <c r="FF10" s="75" t="s">
        <v>356</v>
      </c>
      <c r="FG10" s="16"/>
      <c r="FH10" s="32">
        <v>2092.62</v>
      </c>
      <c r="FI10" s="75" t="s">
        <v>356</v>
      </c>
      <c r="FJ10" s="16"/>
      <c r="FK10" s="32">
        <v>2092.62</v>
      </c>
      <c r="FL10" s="75" t="s">
        <v>356</v>
      </c>
      <c r="FM10" s="16"/>
      <c r="FN10" s="32">
        <v>2092.62</v>
      </c>
      <c r="FO10" s="75" t="s">
        <v>356</v>
      </c>
      <c r="FP10" s="16"/>
      <c r="FQ10" s="32">
        <v>2092.62</v>
      </c>
    </row>
    <row r="11" spans="1:173" ht="30.75" customHeight="1">
      <c r="A11" s="15"/>
      <c r="B11" s="15" t="s">
        <v>17</v>
      </c>
      <c r="C11" s="16">
        <v>44.53</v>
      </c>
      <c r="D11" s="15" t="s">
        <v>17</v>
      </c>
      <c r="E11" s="16">
        <v>44.53</v>
      </c>
      <c r="F11" s="15" t="s">
        <v>17</v>
      </c>
      <c r="G11" s="16">
        <v>44.53</v>
      </c>
      <c r="H11" s="15" t="s">
        <v>17</v>
      </c>
      <c r="I11" s="16">
        <v>44.53</v>
      </c>
      <c r="J11" s="15" t="s">
        <v>17</v>
      </c>
      <c r="K11" s="16">
        <v>44.53</v>
      </c>
      <c r="L11" s="15" t="s">
        <v>17</v>
      </c>
      <c r="M11" s="16">
        <v>44.53</v>
      </c>
      <c r="N11" s="15" t="s">
        <v>17</v>
      </c>
      <c r="O11" s="16">
        <v>44.53</v>
      </c>
      <c r="P11" s="15" t="s">
        <v>17</v>
      </c>
      <c r="Q11" s="16">
        <v>44.53</v>
      </c>
      <c r="R11" s="15" t="s">
        <v>17</v>
      </c>
      <c r="S11" s="17">
        <f t="shared" si="0"/>
        <v>356.24</v>
      </c>
      <c r="T11" s="15" t="s">
        <v>15</v>
      </c>
      <c r="U11" s="16" t="s">
        <v>147</v>
      </c>
      <c r="V11" s="26">
        <v>44.53</v>
      </c>
      <c r="W11" s="62" t="s">
        <v>71</v>
      </c>
      <c r="X11" s="63" t="s">
        <v>72</v>
      </c>
      <c r="Y11" s="64">
        <v>335.05</v>
      </c>
      <c r="Z11" s="62" t="s">
        <v>87</v>
      </c>
      <c r="AA11" s="63" t="s">
        <v>88</v>
      </c>
      <c r="AB11" s="64">
        <v>3197.51</v>
      </c>
      <c r="AC11" s="62" t="s">
        <v>109</v>
      </c>
      <c r="AD11" s="62" t="s">
        <v>110</v>
      </c>
      <c r="AE11" s="62">
        <v>392.24</v>
      </c>
      <c r="AF11" s="15"/>
      <c r="AG11" s="62" t="s">
        <v>120</v>
      </c>
      <c r="AH11" s="63" t="s">
        <v>121</v>
      </c>
      <c r="AI11" s="64">
        <f>1578.45/7</f>
        <v>225.49285714285716</v>
      </c>
      <c r="AJ11" s="71" t="s">
        <v>136</v>
      </c>
      <c r="AK11" s="71" t="s">
        <v>135</v>
      </c>
      <c r="AL11" s="74">
        <v>298.25</v>
      </c>
      <c r="AM11" s="71" t="s">
        <v>154</v>
      </c>
      <c r="AN11" s="71" t="s">
        <v>155</v>
      </c>
      <c r="AO11" s="74">
        <v>1296.61</v>
      </c>
      <c r="AP11" s="71" t="s">
        <v>165</v>
      </c>
      <c r="AQ11" s="71" t="s">
        <v>166</v>
      </c>
      <c r="AR11" s="74">
        <v>767.66</v>
      </c>
      <c r="AS11" s="18" t="s">
        <v>178</v>
      </c>
      <c r="AT11" s="18" t="s">
        <v>184</v>
      </c>
      <c r="AU11" s="18">
        <v>133.04</v>
      </c>
      <c r="AV11" s="18" t="s">
        <v>178</v>
      </c>
      <c r="AW11" s="18" t="s">
        <v>191</v>
      </c>
      <c r="AX11" s="18">
        <v>133.04</v>
      </c>
      <c r="AY11" s="18" t="s">
        <v>178</v>
      </c>
      <c r="AZ11" s="18" t="s">
        <v>227</v>
      </c>
      <c r="BA11" s="18">
        <v>133.04</v>
      </c>
      <c r="BB11" s="15" t="s">
        <v>207</v>
      </c>
      <c r="BC11" s="16" t="s">
        <v>206</v>
      </c>
      <c r="BD11" s="18">
        <v>845.05</v>
      </c>
      <c r="BE11" s="15" t="s">
        <v>243</v>
      </c>
      <c r="BF11" s="16" t="s">
        <v>244</v>
      </c>
      <c r="BG11" s="16">
        <v>532.33</v>
      </c>
      <c r="BH11" s="15" t="s">
        <v>252</v>
      </c>
      <c r="BI11" s="16" t="s">
        <v>253</v>
      </c>
      <c r="BJ11" s="18">
        <v>336.56</v>
      </c>
      <c r="BK11" s="15" t="s">
        <v>262</v>
      </c>
      <c r="BL11" s="16" t="s">
        <v>263</v>
      </c>
      <c r="BM11" s="16">
        <v>1163.64</v>
      </c>
      <c r="BN11" s="15" t="s">
        <v>243</v>
      </c>
      <c r="BO11" s="16" t="s">
        <v>278</v>
      </c>
      <c r="BP11" s="18">
        <v>2661.65</v>
      </c>
      <c r="BS11" s="18" t="s">
        <v>306</v>
      </c>
      <c r="BT11" s="18" t="s">
        <v>305</v>
      </c>
      <c r="BU11" s="16">
        <v>164.8</v>
      </c>
      <c r="BV11" s="18" t="s">
        <v>296</v>
      </c>
      <c r="BW11" s="18" t="s">
        <v>319</v>
      </c>
      <c r="BX11" s="16">
        <v>2686.68</v>
      </c>
      <c r="BY11" s="18" t="s">
        <v>243</v>
      </c>
      <c r="BZ11" s="18" t="s">
        <v>333</v>
      </c>
      <c r="CA11" s="16">
        <v>1064.66</v>
      </c>
      <c r="CB11" s="15" t="s">
        <v>338</v>
      </c>
      <c r="CC11" s="16" t="s">
        <v>337</v>
      </c>
      <c r="CD11" s="16">
        <v>96.97</v>
      </c>
      <c r="CE11" s="18" t="s">
        <v>341</v>
      </c>
      <c r="CF11" s="16" t="s">
        <v>342</v>
      </c>
      <c r="CG11" s="23">
        <v>133</v>
      </c>
      <c r="CH11" s="18" t="s">
        <v>350</v>
      </c>
      <c r="CI11" s="16" t="s">
        <v>351</v>
      </c>
      <c r="CJ11" s="23">
        <v>403.57</v>
      </c>
      <c r="CK11" s="18" t="s">
        <v>380</v>
      </c>
      <c r="CL11" s="16" t="s">
        <v>360</v>
      </c>
      <c r="CM11" s="23">
        <v>27669.6</v>
      </c>
      <c r="CN11" s="18" t="s">
        <v>222</v>
      </c>
      <c r="CO11" s="16" t="s">
        <v>372</v>
      </c>
      <c r="CP11" s="23">
        <v>56.97</v>
      </c>
      <c r="CQ11" s="18" t="s">
        <v>256</v>
      </c>
      <c r="CR11" s="16" t="s">
        <v>383</v>
      </c>
      <c r="CS11" s="23">
        <v>45966.7</v>
      </c>
      <c r="CT11" s="18" t="s">
        <v>388</v>
      </c>
      <c r="CU11" s="16" t="s">
        <v>387</v>
      </c>
      <c r="CV11" s="23">
        <v>336.89</v>
      </c>
      <c r="CW11" s="18" t="s">
        <v>401</v>
      </c>
      <c r="CX11" s="16" t="s">
        <v>400</v>
      </c>
      <c r="CY11" s="23">
        <v>372.61</v>
      </c>
      <c r="CZ11" s="18" t="s">
        <v>411</v>
      </c>
      <c r="DA11" s="16" t="s">
        <v>412</v>
      </c>
      <c r="DB11" s="23">
        <v>193.94</v>
      </c>
      <c r="DE11" s="18" t="s">
        <v>423</v>
      </c>
      <c r="DF11" s="16" t="s">
        <v>422</v>
      </c>
      <c r="DG11" s="74">
        <v>1313.1</v>
      </c>
      <c r="DH11" s="18" t="s">
        <v>306</v>
      </c>
      <c r="DI11" s="18"/>
      <c r="DJ11" s="63">
        <v>89.06</v>
      </c>
      <c r="DK11" s="18" t="s">
        <v>306</v>
      </c>
      <c r="DL11" s="18"/>
      <c r="DM11" s="63">
        <v>89.06</v>
      </c>
      <c r="DN11" s="18" t="s">
        <v>306</v>
      </c>
      <c r="DO11" s="18"/>
      <c r="DP11" s="63">
        <v>89.06</v>
      </c>
      <c r="DQ11" s="18" t="s">
        <v>306</v>
      </c>
      <c r="DR11" s="18"/>
      <c r="DS11" s="63">
        <v>89.06</v>
      </c>
      <c r="DT11" s="18" t="s">
        <v>306</v>
      </c>
      <c r="DU11" s="18"/>
      <c r="DV11" s="63">
        <v>89.06</v>
      </c>
      <c r="DW11" s="18" t="s">
        <v>306</v>
      </c>
      <c r="DX11" s="18"/>
      <c r="DY11" s="63">
        <v>89.06</v>
      </c>
      <c r="DZ11" s="18" t="s">
        <v>463</v>
      </c>
      <c r="EA11" s="18" t="s">
        <v>464</v>
      </c>
      <c r="EB11" s="85">
        <v>790.5</v>
      </c>
      <c r="EC11" s="18" t="s">
        <v>469</v>
      </c>
      <c r="ED11" s="18" t="s">
        <v>470</v>
      </c>
      <c r="EE11" s="63">
        <v>4288.8</v>
      </c>
      <c r="EF11" s="18" t="s">
        <v>473</v>
      </c>
      <c r="EG11" s="18" t="s">
        <v>472</v>
      </c>
      <c r="EH11" s="85">
        <v>64.06</v>
      </c>
      <c r="EI11" s="18" t="s">
        <v>483</v>
      </c>
      <c r="EJ11" s="18" t="s">
        <v>484</v>
      </c>
      <c r="EK11" s="63">
        <v>1298.54</v>
      </c>
      <c r="EL11" s="18" t="s">
        <v>491</v>
      </c>
      <c r="EM11" s="18" t="s">
        <v>492</v>
      </c>
      <c r="EN11" s="63">
        <v>6560.67</v>
      </c>
      <c r="EO11" s="16"/>
      <c r="EP11" s="16"/>
      <c r="EQ11" s="75" t="s">
        <v>525</v>
      </c>
      <c r="ER11" s="18"/>
      <c r="ES11" s="32">
        <v>112.17</v>
      </c>
      <c r="ET11" s="75" t="s">
        <v>525</v>
      </c>
      <c r="EU11" s="18"/>
      <c r="EV11" s="32">
        <v>112.17</v>
      </c>
      <c r="EW11" s="75" t="s">
        <v>525</v>
      </c>
      <c r="EX11" s="18"/>
      <c r="EY11" s="32">
        <v>112.17</v>
      </c>
      <c r="EZ11" s="75" t="s">
        <v>525</v>
      </c>
      <c r="FA11" s="18"/>
      <c r="FB11" s="32">
        <v>112.17</v>
      </c>
      <c r="FC11" s="75" t="s">
        <v>525</v>
      </c>
      <c r="FD11" s="18"/>
      <c r="FE11" s="32">
        <v>112.17</v>
      </c>
      <c r="FF11" s="75" t="s">
        <v>525</v>
      </c>
      <c r="FG11" s="18"/>
      <c r="FH11" s="32">
        <v>112.17</v>
      </c>
      <c r="FI11" s="75" t="s">
        <v>525</v>
      </c>
      <c r="FJ11" s="18"/>
      <c r="FK11" s="32">
        <v>112.17</v>
      </c>
      <c r="FL11" s="75" t="s">
        <v>525</v>
      </c>
      <c r="FM11" s="18"/>
      <c r="FN11" s="32">
        <v>112.17</v>
      </c>
      <c r="FO11" s="75" t="s">
        <v>525</v>
      </c>
      <c r="FP11" s="18"/>
      <c r="FQ11" s="32">
        <v>112.17</v>
      </c>
    </row>
    <row r="12" spans="1:173" ht="23.25" customHeight="1">
      <c r="A12" s="15"/>
      <c r="B12" s="15" t="s">
        <v>17</v>
      </c>
      <c r="C12" s="16">
        <v>133.59</v>
      </c>
      <c r="D12" s="15" t="s">
        <v>17</v>
      </c>
      <c r="E12" s="16">
        <v>133.59</v>
      </c>
      <c r="F12" s="15" t="s">
        <v>17</v>
      </c>
      <c r="G12" s="16">
        <v>133.59</v>
      </c>
      <c r="H12" s="15" t="s">
        <v>17</v>
      </c>
      <c r="I12" s="16">
        <v>133.59</v>
      </c>
      <c r="J12" s="15" t="s">
        <v>17</v>
      </c>
      <c r="K12" s="16">
        <v>133.59</v>
      </c>
      <c r="L12" s="15" t="s">
        <v>17</v>
      </c>
      <c r="M12" s="16">
        <v>133.59</v>
      </c>
      <c r="N12" s="15" t="s">
        <v>17</v>
      </c>
      <c r="O12" s="16">
        <v>133.59</v>
      </c>
      <c r="P12" s="15" t="s">
        <v>17</v>
      </c>
      <c r="Q12" s="16">
        <v>133.59</v>
      </c>
      <c r="R12" s="15" t="s">
        <v>17</v>
      </c>
      <c r="S12" s="17">
        <f t="shared" si="0"/>
        <v>1068.72</v>
      </c>
      <c r="T12" s="15" t="s">
        <v>16</v>
      </c>
      <c r="U12" s="16" t="s">
        <v>147</v>
      </c>
      <c r="V12" s="26">
        <v>133.59</v>
      </c>
      <c r="W12" s="62" t="s">
        <v>73</v>
      </c>
      <c r="X12" s="63" t="s">
        <v>74</v>
      </c>
      <c r="Y12" s="64">
        <v>268.04</v>
      </c>
      <c r="Z12" s="62" t="s">
        <v>89</v>
      </c>
      <c r="AA12" s="63" t="s">
        <v>90</v>
      </c>
      <c r="AB12" s="64">
        <v>65711.52</v>
      </c>
      <c r="AC12" s="62" t="s">
        <v>95</v>
      </c>
      <c r="AD12" s="63" t="s">
        <v>111</v>
      </c>
      <c r="AE12" s="70">
        <f>5897.26/8</f>
        <v>737.1575</v>
      </c>
      <c r="AF12" s="26"/>
      <c r="AG12" s="62" t="s">
        <v>122</v>
      </c>
      <c r="AH12" s="63" t="s">
        <v>123</v>
      </c>
      <c r="AI12" s="63">
        <f>1578.45/11</f>
        <v>143.49545454545455</v>
      </c>
      <c r="AJ12" s="62" t="s">
        <v>137</v>
      </c>
      <c r="AK12" s="63" t="s">
        <v>138</v>
      </c>
      <c r="AL12" s="74">
        <v>2531.21</v>
      </c>
      <c r="AM12" s="62" t="s">
        <v>156</v>
      </c>
      <c r="AN12" s="63" t="s">
        <v>157</v>
      </c>
      <c r="AO12" s="64">
        <v>6447.35</v>
      </c>
      <c r="AP12" s="62" t="s">
        <v>167</v>
      </c>
      <c r="AQ12" s="63" t="s">
        <v>168</v>
      </c>
      <c r="AR12" s="64">
        <v>298.25</v>
      </c>
      <c r="AS12" s="18" t="s">
        <v>180</v>
      </c>
      <c r="AT12" s="18" t="s">
        <v>184</v>
      </c>
      <c r="AU12" s="23">
        <v>164.8</v>
      </c>
      <c r="AV12" s="18" t="s">
        <v>180</v>
      </c>
      <c r="AW12" s="18" t="s">
        <v>191</v>
      </c>
      <c r="AX12" s="23">
        <v>164.8</v>
      </c>
      <c r="AY12" s="15" t="s">
        <v>181</v>
      </c>
      <c r="AZ12" s="16" t="s">
        <v>228</v>
      </c>
      <c r="BA12" s="16">
        <v>859.66</v>
      </c>
      <c r="BB12" s="19" t="s">
        <v>208</v>
      </c>
      <c r="BC12" s="18" t="s">
        <v>209</v>
      </c>
      <c r="BD12" s="16">
        <v>145.63</v>
      </c>
      <c r="BE12" s="15" t="s">
        <v>246</v>
      </c>
      <c r="BF12" s="16" t="s">
        <v>245</v>
      </c>
      <c r="BG12" s="16">
        <v>306.6</v>
      </c>
      <c r="BH12" s="19" t="s">
        <v>239</v>
      </c>
      <c r="BI12" s="18" t="s">
        <v>254</v>
      </c>
      <c r="BJ12" s="16">
        <v>96.97</v>
      </c>
      <c r="BK12" s="19" t="s">
        <v>264</v>
      </c>
      <c r="BL12" s="18" t="s">
        <v>265</v>
      </c>
      <c r="BM12" s="16">
        <v>541.39</v>
      </c>
      <c r="BN12" s="19" t="s">
        <v>279</v>
      </c>
      <c r="BO12" s="18" t="s">
        <v>278</v>
      </c>
      <c r="BP12" s="16">
        <v>1016.28</v>
      </c>
      <c r="BS12" s="11" t="s">
        <v>304</v>
      </c>
      <c r="BT12" s="16" t="s">
        <v>305</v>
      </c>
      <c r="BU12" s="23">
        <v>133.04</v>
      </c>
      <c r="BV12" s="18" t="s">
        <v>320</v>
      </c>
      <c r="BW12" s="16" t="s">
        <v>321</v>
      </c>
      <c r="BX12" s="23">
        <v>114.22</v>
      </c>
      <c r="BY12" s="18" t="s">
        <v>165</v>
      </c>
      <c r="BZ12" s="16" t="s">
        <v>334</v>
      </c>
      <c r="CA12" s="23">
        <v>1036.99</v>
      </c>
      <c r="CB12" s="18"/>
      <c r="CC12" s="16"/>
      <c r="CD12" s="23"/>
      <c r="CE12" s="18" t="s">
        <v>222</v>
      </c>
      <c r="CF12" s="16" t="s">
        <v>343</v>
      </c>
      <c r="CG12" s="23">
        <v>170.91</v>
      </c>
      <c r="CH12" s="18" t="s">
        <v>281</v>
      </c>
      <c r="CI12" s="16" t="s">
        <v>353</v>
      </c>
      <c r="CJ12" s="23">
        <v>510.06</v>
      </c>
      <c r="CK12" s="15" t="s">
        <v>361</v>
      </c>
      <c r="CL12" s="16" t="s">
        <v>362</v>
      </c>
      <c r="CM12" s="16">
        <v>1189.11</v>
      </c>
      <c r="CN12" s="15" t="s">
        <v>316</v>
      </c>
      <c r="CO12" s="16" t="s">
        <v>372</v>
      </c>
      <c r="CP12" s="16">
        <v>164.65</v>
      </c>
      <c r="CQ12" s="15" t="s">
        <v>382</v>
      </c>
      <c r="CR12" s="16" t="s">
        <v>384</v>
      </c>
      <c r="CS12" s="16">
        <v>1454.55</v>
      </c>
      <c r="CT12" s="18" t="s">
        <v>220</v>
      </c>
      <c r="CU12" s="16" t="s">
        <v>389</v>
      </c>
      <c r="CV12" s="23">
        <v>45.88</v>
      </c>
      <c r="CW12" s="18" t="s">
        <v>243</v>
      </c>
      <c r="CX12" s="16" t="s">
        <v>402</v>
      </c>
      <c r="CY12" s="23">
        <v>1064.66</v>
      </c>
      <c r="CZ12" s="18" t="s">
        <v>413</v>
      </c>
      <c r="DA12" s="16" t="s">
        <v>412</v>
      </c>
      <c r="DB12" s="23">
        <v>159655.8</v>
      </c>
      <c r="DE12" s="18" t="s">
        <v>424</v>
      </c>
      <c r="DF12" s="16" t="s">
        <v>422</v>
      </c>
      <c r="DG12" s="74">
        <v>917.68</v>
      </c>
      <c r="DH12" s="78" t="s">
        <v>439</v>
      </c>
      <c r="DI12" s="16"/>
      <c r="DJ12" s="63">
        <v>384.87</v>
      </c>
      <c r="DK12" s="78" t="s">
        <v>439</v>
      </c>
      <c r="DL12" s="16"/>
      <c r="DM12" s="63">
        <v>384.87</v>
      </c>
      <c r="DN12" s="78" t="s">
        <v>439</v>
      </c>
      <c r="DO12" s="16"/>
      <c r="DP12" s="63">
        <v>384.87</v>
      </c>
      <c r="DQ12" s="78" t="s">
        <v>439</v>
      </c>
      <c r="DR12" s="16"/>
      <c r="DS12" s="63">
        <v>384.87</v>
      </c>
      <c r="DT12" s="78" t="s">
        <v>439</v>
      </c>
      <c r="DU12" s="16"/>
      <c r="DV12" s="63">
        <v>384.87</v>
      </c>
      <c r="DW12" s="78" t="s">
        <v>439</v>
      </c>
      <c r="DX12" s="16"/>
      <c r="DY12" s="63">
        <v>384.87</v>
      </c>
      <c r="DZ12" s="78" t="s">
        <v>439</v>
      </c>
      <c r="EA12" s="16"/>
      <c r="EB12" s="63">
        <v>384.87</v>
      </c>
      <c r="EC12" s="78" t="s">
        <v>439</v>
      </c>
      <c r="ED12" s="16"/>
      <c r="EE12" s="63">
        <v>384.87</v>
      </c>
      <c r="EF12" s="78" t="s">
        <v>439</v>
      </c>
      <c r="EG12" s="16"/>
      <c r="EH12" s="63">
        <v>384.87</v>
      </c>
      <c r="EI12" s="78" t="s">
        <v>439</v>
      </c>
      <c r="EJ12" s="16"/>
      <c r="EK12" s="63">
        <v>384.87</v>
      </c>
      <c r="EL12" s="78" t="s">
        <v>439</v>
      </c>
      <c r="EM12" s="16"/>
      <c r="EN12" s="63">
        <v>384.87</v>
      </c>
      <c r="EO12" s="16"/>
      <c r="EP12" s="16"/>
      <c r="EQ12" s="76" t="s">
        <v>526</v>
      </c>
      <c r="ER12" s="16"/>
      <c r="ES12" s="32">
        <v>112.17</v>
      </c>
      <c r="ET12" s="76" t="s">
        <v>526</v>
      </c>
      <c r="EU12" s="16"/>
      <c r="EV12" s="32">
        <v>112.17</v>
      </c>
      <c r="EW12" s="76" t="s">
        <v>526</v>
      </c>
      <c r="EX12" s="16"/>
      <c r="EY12" s="32">
        <v>112.17</v>
      </c>
      <c r="EZ12" s="76" t="s">
        <v>526</v>
      </c>
      <c r="FA12" s="16"/>
      <c r="FB12" s="32">
        <v>112.17</v>
      </c>
      <c r="FC12" s="76" t="s">
        <v>526</v>
      </c>
      <c r="FD12" s="16"/>
      <c r="FE12" s="32">
        <v>112.17</v>
      </c>
      <c r="FF12" s="76" t="s">
        <v>526</v>
      </c>
      <c r="FG12" s="16"/>
      <c r="FH12" s="32">
        <v>112.17</v>
      </c>
      <c r="FI12" s="76" t="s">
        <v>526</v>
      </c>
      <c r="FJ12" s="16"/>
      <c r="FK12" s="32">
        <v>112.17</v>
      </c>
      <c r="FL12" s="76" t="s">
        <v>526</v>
      </c>
      <c r="FM12" s="16"/>
      <c r="FN12" s="32">
        <v>112.17</v>
      </c>
      <c r="FO12" s="76" t="s">
        <v>526</v>
      </c>
      <c r="FP12" s="16"/>
      <c r="FQ12" s="32">
        <v>112.17</v>
      </c>
    </row>
    <row r="13" spans="1:173" ht="28.5" customHeight="1">
      <c r="A13" s="15"/>
      <c r="B13" s="15" t="s">
        <v>17</v>
      </c>
      <c r="C13" s="16">
        <v>44.53</v>
      </c>
      <c r="D13" s="15" t="s">
        <v>17</v>
      </c>
      <c r="E13" s="16">
        <v>44.53</v>
      </c>
      <c r="F13" s="15" t="s">
        <v>17</v>
      </c>
      <c r="G13" s="16">
        <v>44.53</v>
      </c>
      <c r="H13" s="15" t="s">
        <v>17</v>
      </c>
      <c r="I13" s="16">
        <v>44.53</v>
      </c>
      <c r="J13" s="15" t="s">
        <v>17</v>
      </c>
      <c r="K13" s="16">
        <v>44.53</v>
      </c>
      <c r="L13" s="15" t="s">
        <v>17</v>
      </c>
      <c r="M13" s="16">
        <v>44.53</v>
      </c>
      <c r="N13" s="15" t="s">
        <v>17</v>
      </c>
      <c r="O13" s="16">
        <v>44.53</v>
      </c>
      <c r="P13" s="15" t="s">
        <v>17</v>
      </c>
      <c r="Q13" s="16">
        <v>44.53</v>
      </c>
      <c r="R13" s="15" t="s">
        <v>17</v>
      </c>
      <c r="S13" s="17">
        <f t="shared" si="0"/>
        <v>356.24</v>
      </c>
      <c r="T13" s="15" t="s">
        <v>9</v>
      </c>
      <c r="U13" s="16" t="s">
        <v>147</v>
      </c>
      <c r="V13" s="26">
        <v>44.53</v>
      </c>
      <c r="W13" s="62" t="s">
        <v>75</v>
      </c>
      <c r="X13" s="63" t="s">
        <v>76</v>
      </c>
      <c r="Y13" s="64">
        <v>721.03</v>
      </c>
      <c r="Z13" s="67" t="s">
        <v>510</v>
      </c>
      <c r="AA13" s="68" t="s">
        <v>511</v>
      </c>
      <c r="AB13" s="69">
        <v>2884.1</v>
      </c>
      <c r="AC13" s="15" t="s">
        <v>124</v>
      </c>
      <c r="AD13" s="16" t="s">
        <v>125</v>
      </c>
      <c r="AE13" s="26">
        <v>133.04</v>
      </c>
      <c r="AF13" s="26"/>
      <c r="AG13" s="15" t="s">
        <v>4</v>
      </c>
      <c r="AH13" s="16" t="s">
        <v>126</v>
      </c>
      <c r="AI13" s="25">
        <v>133.04</v>
      </c>
      <c r="AJ13" s="62" t="s">
        <v>139</v>
      </c>
      <c r="AK13" s="63" t="s">
        <v>140</v>
      </c>
      <c r="AL13" s="70">
        <v>851.11</v>
      </c>
      <c r="AM13" s="15" t="s">
        <v>178</v>
      </c>
      <c r="AN13" s="16" t="s">
        <v>179</v>
      </c>
      <c r="AO13" s="26">
        <v>133.04</v>
      </c>
      <c r="AP13" s="62" t="s">
        <v>169</v>
      </c>
      <c r="AQ13" s="63" t="s">
        <v>170</v>
      </c>
      <c r="AR13" s="70">
        <v>876.46</v>
      </c>
      <c r="AS13" s="11" t="s">
        <v>3</v>
      </c>
      <c r="AT13" s="16"/>
      <c r="AU13" s="16">
        <v>7169.33</v>
      </c>
      <c r="AV13" s="11" t="s">
        <v>3</v>
      </c>
      <c r="AW13" s="16"/>
      <c r="AX13" s="16">
        <v>7169.33</v>
      </c>
      <c r="AY13" s="11" t="s">
        <v>3</v>
      </c>
      <c r="AZ13" s="16"/>
      <c r="BA13" s="16">
        <v>7169.33</v>
      </c>
      <c r="BB13" s="15" t="s">
        <v>210</v>
      </c>
      <c r="BC13" s="18" t="s">
        <v>209</v>
      </c>
      <c r="BD13" s="16">
        <v>290.91</v>
      </c>
      <c r="BE13" s="15" t="s">
        <v>247</v>
      </c>
      <c r="BF13" s="18" t="s">
        <v>248</v>
      </c>
      <c r="BG13" s="16">
        <v>191.72</v>
      </c>
      <c r="BH13" s="15" t="s">
        <v>255</v>
      </c>
      <c r="BI13" s="18" t="s">
        <v>254</v>
      </c>
      <c r="BJ13" s="16">
        <v>659.89</v>
      </c>
      <c r="BK13" s="15" t="s">
        <v>266</v>
      </c>
      <c r="BL13" s="16" t="s">
        <v>265</v>
      </c>
      <c r="BM13" s="16">
        <v>611.74</v>
      </c>
      <c r="BN13" s="18" t="s">
        <v>280</v>
      </c>
      <c r="BO13" s="18" t="s">
        <v>278</v>
      </c>
      <c r="BP13" s="18">
        <v>96.97</v>
      </c>
      <c r="BS13" s="18" t="s">
        <v>290</v>
      </c>
      <c r="BT13" s="18" t="s">
        <v>291</v>
      </c>
      <c r="BU13" s="18">
        <v>2572.96</v>
      </c>
      <c r="BV13" s="18" t="s">
        <v>286</v>
      </c>
      <c r="BW13" s="18" t="s">
        <v>322</v>
      </c>
      <c r="BX13" s="18">
        <v>816.3</v>
      </c>
      <c r="BY13" s="18" t="s">
        <v>165</v>
      </c>
      <c r="BZ13" s="18" t="s">
        <v>334</v>
      </c>
      <c r="CA13" s="18">
        <v>465.12</v>
      </c>
      <c r="CB13" s="18"/>
      <c r="CC13" s="18"/>
      <c r="CD13" s="18"/>
      <c r="CE13" s="18" t="s">
        <v>171</v>
      </c>
      <c r="CF13" s="18" t="s">
        <v>344</v>
      </c>
      <c r="CG13" s="18">
        <v>180.46</v>
      </c>
      <c r="CH13" s="18" t="s">
        <v>267</v>
      </c>
      <c r="CI13" s="18" t="s">
        <v>354</v>
      </c>
      <c r="CJ13" s="18">
        <v>347.17</v>
      </c>
      <c r="CK13" s="18" t="s">
        <v>363</v>
      </c>
      <c r="CL13" s="18" t="s">
        <v>364</v>
      </c>
      <c r="CM13" s="18">
        <v>12951.37</v>
      </c>
      <c r="CN13" s="18" t="s">
        <v>373</v>
      </c>
      <c r="CO13" s="18" t="s">
        <v>374</v>
      </c>
      <c r="CP13" s="18">
        <v>4474.6</v>
      </c>
      <c r="CQ13" s="18"/>
      <c r="CR13" s="18"/>
      <c r="CS13" s="18"/>
      <c r="CT13" s="18" t="s">
        <v>382</v>
      </c>
      <c r="CU13" s="18" t="s">
        <v>390</v>
      </c>
      <c r="CV13" s="18">
        <v>581.82</v>
      </c>
      <c r="CW13" s="18" t="s">
        <v>279</v>
      </c>
      <c r="CX13" s="18" t="s">
        <v>402</v>
      </c>
      <c r="CY13" s="18">
        <v>338.76</v>
      </c>
      <c r="CZ13" s="18" t="s">
        <v>296</v>
      </c>
      <c r="DA13" s="18" t="s">
        <v>414</v>
      </c>
      <c r="DB13" s="18">
        <v>2015.01</v>
      </c>
      <c r="DE13" s="18" t="s">
        <v>425</v>
      </c>
      <c r="DF13" s="18" t="s">
        <v>422</v>
      </c>
      <c r="DG13" s="74">
        <v>656.55</v>
      </c>
      <c r="DH13" s="18"/>
      <c r="DI13" s="18"/>
      <c r="DJ13" s="18"/>
      <c r="DK13" s="18"/>
      <c r="DL13" s="18"/>
      <c r="DM13" s="18"/>
      <c r="DN13" s="18"/>
      <c r="DO13" s="16"/>
      <c r="DP13" s="25"/>
      <c r="DQ13" s="18" t="s">
        <v>446</v>
      </c>
      <c r="DR13" s="16" t="s">
        <v>447</v>
      </c>
      <c r="DS13" s="87">
        <v>9562.5</v>
      </c>
      <c r="DT13" s="18"/>
      <c r="DU13" s="16"/>
      <c r="DV13" s="25"/>
      <c r="DW13" s="18" t="s">
        <v>267</v>
      </c>
      <c r="DX13" s="16" t="s">
        <v>458</v>
      </c>
      <c r="DY13" s="85">
        <v>786.92</v>
      </c>
      <c r="DZ13" s="18" t="s">
        <v>462</v>
      </c>
      <c r="EA13" s="16" t="s">
        <v>461</v>
      </c>
      <c r="EB13" s="85">
        <v>471.46</v>
      </c>
      <c r="EC13" s="78" t="s">
        <v>304</v>
      </c>
      <c r="ED13" s="16"/>
      <c r="EE13" s="63">
        <v>133.596</v>
      </c>
      <c r="EF13" s="18" t="s">
        <v>475</v>
      </c>
      <c r="EG13" s="16" t="s">
        <v>476</v>
      </c>
      <c r="EH13" s="85">
        <v>333.96</v>
      </c>
      <c r="EI13" s="18" t="s">
        <v>485</v>
      </c>
      <c r="EJ13" s="16" t="s">
        <v>486</v>
      </c>
      <c r="EK13" s="63">
        <v>1574.56</v>
      </c>
      <c r="EL13" s="18" t="s">
        <v>493</v>
      </c>
      <c r="EM13" s="16" t="s">
        <v>492</v>
      </c>
      <c r="EN13" s="63">
        <v>2111.46</v>
      </c>
      <c r="EO13" s="16"/>
      <c r="EP13" s="16"/>
      <c r="EQ13" s="75" t="s">
        <v>527</v>
      </c>
      <c r="ER13" s="16"/>
      <c r="ES13" s="32">
        <v>708.33</v>
      </c>
      <c r="ET13" s="75" t="s">
        <v>527</v>
      </c>
      <c r="EU13" s="16"/>
      <c r="EV13" s="32">
        <v>708.33</v>
      </c>
      <c r="EW13" s="75" t="s">
        <v>527</v>
      </c>
      <c r="EX13" s="16"/>
      <c r="EY13" s="32">
        <v>708.33</v>
      </c>
      <c r="EZ13" s="75" t="s">
        <v>527</v>
      </c>
      <c r="FA13" s="16"/>
      <c r="FB13" s="32">
        <v>708.33</v>
      </c>
      <c r="FC13" s="75" t="s">
        <v>527</v>
      </c>
      <c r="FD13" s="16"/>
      <c r="FE13" s="32">
        <v>708.33</v>
      </c>
      <c r="FF13" s="75" t="s">
        <v>527</v>
      </c>
      <c r="FG13" s="16"/>
      <c r="FH13" s="32">
        <v>708.33</v>
      </c>
      <c r="FI13" s="75" t="s">
        <v>527</v>
      </c>
      <c r="FJ13" s="16"/>
      <c r="FK13" s="32">
        <v>708.33</v>
      </c>
      <c r="FL13" s="75" t="s">
        <v>527</v>
      </c>
      <c r="FM13" s="16"/>
      <c r="FN13" s="32">
        <v>708.33</v>
      </c>
      <c r="FO13" s="75" t="s">
        <v>527</v>
      </c>
      <c r="FP13" s="16"/>
      <c r="FQ13" s="32">
        <v>708.33</v>
      </c>
    </row>
    <row r="14" spans="1:173" ht="23.25" customHeight="1">
      <c r="A14" s="11"/>
      <c r="B14" s="15" t="s">
        <v>17</v>
      </c>
      <c r="C14" s="16">
        <f>SUM(C15:C25)</f>
        <v>4185.82</v>
      </c>
      <c r="D14" s="15" t="s">
        <v>17</v>
      </c>
      <c r="E14" s="16">
        <f>SUM(E15:E25)</f>
        <v>4185.82</v>
      </c>
      <c r="F14" s="15" t="s">
        <v>17</v>
      </c>
      <c r="G14" s="16">
        <f>SUM(G15:G25)</f>
        <v>4185.82</v>
      </c>
      <c r="H14" s="15" t="s">
        <v>17</v>
      </c>
      <c r="I14" s="16">
        <f>SUM(I15:I25)</f>
        <v>4185.82</v>
      </c>
      <c r="J14" s="15" t="s">
        <v>17</v>
      </c>
      <c r="K14" s="16">
        <f>SUM(K15:K25)</f>
        <v>4185.82</v>
      </c>
      <c r="L14" s="15" t="s">
        <v>17</v>
      </c>
      <c r="M14" s="16">
        <f>SUM(M15:M25)</f>
        <v>4185.82</v>
      </c>
      <c r="N14" s="15" t="s">
        <v>17</v>
      </c>
      <c r="O14" s="16">
        <f>SUM(O15:O25)</f>
        <v>4185.82</v>
      </c>
      <c r="P14" s="15" t="s">
        <v>17</v>
      </c>
      <c r="Q14" s="16">
        <f>SUM(Q15:Q25)</f>
        <v>4185.82</v>
      </c>
      <c r="R14" s="15" t="s">
        <v>17</v>
      </c>
      <c r="S14" s="17">
        <f t="shared" si="0"/>
        <v>33486.56</v>
      </c>
      <c r="T14" s="15" t="s">
        <v>36</v>
      </c>
      <c r="U14" s="16" t="s">
        <v>147</v>
      </c>
      <c r="V14" s="16">
        <v>712.48</v>
      </c>
      <c r="W14" s="65" t="s">
        <v>77</v>
      </c>
      <c r="X14" s="63" t="s">
        <v>78</v>
      </c>
      <c r="Y14" s="66">
        <v>670.09</v>
      </c>
      <c r="Z14" s="65" t="s">
        <v>91</v>
      </c>
      <c r="AA14" s="63" t="s">
        <v>92</v>
      </c>
      <c r="AB14" s="66">
        <v>335.05</v>
      </c>
      <c r="AC14" s="15" t="s">
        <v>143</v>
      </c>
      <c r="AD14" s="16" t="s">
        <v>145</v>
      </c>
      <c r="AE14" s="26">
        <v>859.66</v>
      </c>
      <c r="AF14" s="26"/>
      <c r="AG14" s="15" t="s">
        <v>127</v>
      </c>
      <c r="AH14" s="16" t="s">
        <v>126</v>
      </c>
      <c r="AI14" s="25">
        <v>164.8</v>
      </c>
      <c r="AJ14" s="62" t="s">
        <v>141</v>
      </c>
      <c r="AK14" s="63" t="s">
        <v>142</v>
      </c>
      <c r="AL14" s="63">
        <v>582.14</v>
      </c>
      <c r="AM14" s="15" t="s">
        <v>180</v>
      </c>
      <c r="AN14" s="16" t="s">
        <v>179</v>
      </c>
      <c r="AO14" s="16">
        <v>164.8</v>
      </c>
      <c r="AP14" s="62" t="s">
        <v>171</v>
      </c>
      <c r="AQ14" s="63" t="s">
        <v>172</v>
      </c>
      <c r="AR14" s="63">
        <v>298.25</v>
      </c>
      <c r="AS14" s="15" t="s">
        <v>149</v>
      </c>
      <c r="AT14" s="16"/>
      <c r="AU14" s="16">
        <v>7614.63</v>
      </c>
      <c r="AV14" s="11" t="s">
        <v>149</v>
      </c>
      <c r="AW14" s="16"/>
      <c r="AX14" s="16">
        <v>7614.63</v>
      </c>
      <c r="AY14" s="11" t="s">
        <v>149</v>
      </c>
      <c r="AZ14" s="16"/>
      <c r="BA14" s="16">
        <v>7614.63</v>
      </c>
      <c r="BB14" s="15" t="s">
        <v>211</v>
      </c>
      <c r="BC14" s="16" t="s">
        <v>209</v>
      </c>
      <c r="BD14" s="16">
        <v>145.63</v>
      </c>
      <c r="BE14" s="15" t="s">
        <v>249</v>
      </c>
      <c r="BF14" s="16" t="s">
        <v>248</v>
      </c>
      <c r="BG14" s="16">
        <v>677.52</v>
      </c>
      <c r="BH14" s="15" t="s">
        <v>256</v>
      </c>
      <c r="BI14" s="16" t="s">
        <v>257</v>
      </c>
      <c r="BJ14" s="16">
        <v>7778.98</v>
      </c>
      <c r="BK14" s="15" t="s">
        <v>258</v>
      </c>
      <c r="BL14" s="16" t="s">
        <v>265</v>
      </c>
      <c r="BM14" s="16">
        <v>1151.34</v>
      </c>
      <c r="BN14" s="15" t="s">
        <v>281</v>
      </c>
      <c r="BO14" s="16" t="s">
        <v>282</v>
      </c>
      <c r="BP14" s="16">
        <v>1750.21</v>
      </c>
      <c r="BS14" s="15" t="s">
        <v>292</v>
      </c>
      <c r="BT14" s="16" t="s">
        <v>293</v>
      </c>
      <c r="BU14" s="16">
        <v>577.12</v>
      </c>
      <c r="BV14" s="15" t="s">
        <v>323</v>
      </c>
      <c r="BW14" s="16" t="s">
        <v>322</v>
      </c>
      <c r="BX14" s="16">
        <v>7586.41</v>
      </c>
      <c r="BY14" s="15" t="s">
        <v>226</v>
      </c>
      <c r="BZ14" s="16"/>
      <c r="CA14" s="16">
        <v>133.6</v>
      </c>
      <c r="CB14" s="15"/>
      <c r="CC14" s="16"/>
      <c r="CD14" s="16"/>
      <c r="CE14" s="15" t="s">
        <v>345</v>
      </c>
      <c r="CF14" s="16" t="s">
        <v>346</v>
      </c>
      <c r="CG14" s="16">
        <v>44109.15</v>
      </c>
      <c r="CH14" s="15"/>
      <c r="CI14" s="16"/>
      <c r="CJ14" s="16"/>
      <c r="CK14" s="15" t="s">
        <v>365</v>
      </c>
      <c r="CL14" s="16" t="s">
        <v>366</v>
      </c>
      <c r="CM14" s="16">
        <v>20284.89</v>
      </c>
      <c r="CN14" s="18" t="s">
        <v>243</v>
      </c>
      <c r="CO14" s="16" t="s">
        <v>375</v>
      </c>
      <c r="CP14" s="23">
        <v>1064.66</v>
      </c>
      <c r="CQ14" s="18"/>
      <c r="CR14" s="16"/>
      <c r="CS14" s="23"/>
      <c r="CT14" s="18" t="s">
        <v>391</v>
      </c>
      <c r="CU14" s="16" t="s">
        <v>392</v>
      </c>
      <c r="CV14" s="23">
        <v>15797.5</v>
      </c>
      <c r="CW14" s="18" t="s">
        <v>211</v>
      </c>
      <c r="CX14" s="16" t="s">
        <v>403</v>
      </c>
      <c r="CY14" s="23">
        <v>306.6</v>
      </c>
      <c r="CZ14" s="18" t="s">
        <v>415</v>
      </c>
      <c r="DA14" s="16" t="s">
        <v>416</v>
      </c>
      <c r="DB14" s="23">
        <v>405.7</v>
      </c>
      <c r="DE14" s="18" t="s">
        <v>426</v>
      </c>
      <c r="DF14" s="16" t="s">
        <v>422</v>
      </c>
      <c r="DG14" s="74">
        <v>649.27</v>
      </c>
      <c r="DH14" s="18"/>
      <c r="DI14" s="16"/>
      <c r="DJ14" s="23"/>
      <c r="DK14" s="18"/>
      <c r="DL14" s="16"/>
      <c r="DM14" s="23"/>
      <c r="DN14" s="18"/>
      <c r="DO14" s="16"/>
      <c r="DP14" s="23"/>
      <c r="DQ14" s="18" t="s">
        <v>448</v>
      </c>
      <c r="DR14" s="16" t="s">
        <v>449</v>
      </c>
      <c r="DS14" s="86">
        <v>170.08</v>
      </c>
      <c r="DT14" s="18"/>
      <c r="DU14" s="16"/>
      <c r="DV14" s="23"/>
      <c r="DW14" s="18"/>
      <c r="DX14" s="16"/>
      <c r="DY14" s="23"/>
      <c r="DZ14" s="78" t="s">
        <v>304</v>
      </c>
      <c r="EA14" s="16"/>
      <c r="EB14" s="63">
        <v>133.596</v>
      </c>
      <c r="EC14" s="18" t="s">
        <v>306</v>
      </c>
      <c r="ED14" s="18"/>
      <c r="EE14" s="63">
        <v>89.06</v>
      </c>
      <c r="EF14" s="18" t="s">
        <v>477</v>
      </c>
      <c r="EG14" s="16" t="s">
        <v>478</v>
      </c>
      <c r="EH14" s="74">
        <v>649.27</v>
      </c>
      <c r="EI14" s="18" t="s">
        <v>487</v>
      </c>
      <c r="EJ14" s="16" t="s">
        <v>486</v>
      </c>
      <c r="EK14" s="74">
        <v>4288.8</v>
      </c>
      <c r="EL14" s="18" t="s">
        <v>494</v>
      </c>
      <c r="EM14" s="16" t="s">
        <v>495</v>
      </c>
      <c r="EN14" s="74">
        <v>161</v>
      </c>
      <c r="EO14" s="23"/>
      <c r="EP14" s="23"/>
      <c r="EQ14" s="76" t="s">
        <v>4</v>
      </c>
      <c r="ER14" s="16"/>
      <c r="ES14" s="81">
        <v>133.04</v>
      </c>
      <c r="ET14" s="76" t="s">
        <v>4</v>
      </c>
      <c r="EU14" s="16"/>
      <c r="EV14" s="81">
        <v>133.04</v>
      </c>
      <c r="EW14" s="76" t="s">
        <v>4</v>
      </c>
      <c r="EX14" s="16"/>
      <c r="EY14" s="81">
        <v>133.04</v>
      </c>
      <c r="EZ14" s="76" t="s">
        <v>4</v>
      </c>
      <c r="FA14" s="16"/>
      <c r="FB14" s="81">
        <v>133.04</v>
      </c>
      <c r="FC14" s="76" t="s">
        <v>4</v>
      </c>
      <c r="FD14" s="16"/>
      <c r="FE14" s="81">
        <v>133.04</v>
      </c>
      <c r="FF14" s="76" t="s">
        <v>4</v>
      </c>
      <c r="FG14" s="16"/>
      <c r="FH14" s="81">
        <v>133.04</v>
      </c>
      <c r="FI14" s="76" t="s">
        <v>4</v>
      </c>
      <c r="FJ14" s="16"/>
      <c r="FK14" s="81">
        <v>133.04</v>
      </c>
      <c r="FL14" s="76" t="s">
        <v>4</v>
      </c>
      <c r="FM14" s="16"/>
      <c r="FN14" s="81">
        <v>133.04</v>
      </c>
      <c r="FO14" s="76" t="s">
        <v>4</v>
      </c>
      <c r="FP14" s="16"/>
      <c r="FQ14" s="81">
        <v>133.04</v>
      </c>
    </row>
    <row r="15" spans="1:173" ht="37.5" customHeight="1">
      <c r="A15" s="15"/>
      <c r="B15" s="15" t="s">
        <v>17</v>
      </c>
      <c r="C15" s="16">
        <v>712.48</v>
      </c>
      <c r="D15" s="15" t="s">
        <v>17</v>
      </c>
      <c r="E15" s="16">
        <v>712.48</v>
      </c>
      <c r="F15" s="15" t="s">
        <v>17</v>
      </c>
      <c r="G15" s="16">
        <v>712.48</v>
      </c>
      <c r="H15" s="15" t="s">
        <v>17</v>
      </c>
      <c r="I15" s="16">
        <v>712.48</v>
      </c>
      <c r="J15" s="15" t="s">
        <v>17</v>
      </c>
      <c r="K15" s="16">
        <v>712.48</v>
      </c>
      <c r="L15" s="15" t="s">
        <v>17</v>
      </c>
      <c r="M15" s="16">
        <v>712.48</v>
      </c>
      <c r="N15" s="15" t="s">
        <v>17</v>
      </c>
      <c r="O15" s="16">
        <v>712.48</v>
      </c>
      <c r="P15" s="15" t="s">
        <v>17</v>
      </c>
      <c r="Q15" s="16">
        <v>712.48</v>
      </c>
      <c r="R15" s="15" t="s">
        <v>17</v>
      </c>
      <c r="S15" s="17">
        <f t="shared" si="0"/>
        <v>5699.84</v>
      </c>
      <c r="T15" s="15" t="s">
        <v>37</v>
      </c>
      <c r="U15" s="16" t="s">
        <v>147</v>
      </c>
      <c r="V15" s="16">
        <v>44.53</v>
      </c>
      <c r="W15" s="18" t="s">
        <v>4</v>
      </c>
      <c r="X15" s="20"/>
      <c r="Y15" s="19">
        <v>133.04</v>
      </c>
      <c r="Z15" s="65" t="s">
        <v>93</v>
      </c>
      <c r="AA15" s="63" t="s">
        <v>94</v>
      </c>
      <c r="AB15" s="66">
        <v>180.74</v>
      </c>
      <c r="AC15" s="15" t="s">
        <v>148</v>
      </c>
      <c r="AD15" s="16"/>
      <c r="AE15" s="22">
        <v>859.66</v>
      </c>
      <c r="AF15" s="22"/>
      <c r="AG15" s="15" t="s">
        <v>143</v>
      </c>
      <c r="AH15" s="16" t="s">
        <v>144</v>
      </c>
      <c r="AI15" s="16">
        <v>859.66</v>
      </c>
      <c r="AJ15" s="62" t="s">
        <v>4</v>
      </c>
      <c r="AK15" s="63"/>
      <c r="AL15" s="63">
        <v>133.04</v>
      </c>
      <c r="AM15" s="15" t="s">
        <v>181</v>
      </c>
      <c r="AN15" s="16" t="s">
        <v>182</v>
      </c>
      <c r="AO15" s="16">
        <v>859.66</v>
      </c>
      <c r="AP15" s="11" t="s">
        <v>3</v>
      </c>
      <c r="AQ15" s="16"/>
      <c r="AR15" s="16">
        <v>7169.33</v>
      </c>
      <c r="AS15" s="15" t="s">
        <v>188</v>
      </c>
      <c r="AT15" s="16"/>
      <c r="AU15" s="16">
        <v>1679.36</v>
      </c>
      <c r="AV15" s="15" t="s">
        <v>188</v>
      </c>
      <c r="AW15" s="16"/>
      <c r="AX15" s="16">
        <v>1679.36</v>
      </c>
      <c r="AY15" s="15" t="s">
        <v>310</v>
      </c>
      <c r="AZ15" s="16"/>
      <c r="BA15" s="16">
        <v>44.54</v>
      </c>
      <c r="BB15" s="15" t="s">
        <v>212</v>
      </c>
      <c r="BC15" s="16" t="s">
        <v>215</v>
      </c>
      <c r="BD15" s="16">
        <v>846.68</v>
      </c>
      <c r="BE15" s="18" t="s">
        <v>226</v>
      </c>
      <c r="BF15" s="20"/>
      <c r="BG15" s="16">
        <v>133.6</v>
      </c>
      <c r="BH15" s="18" t="s">
        <v>226</v>
      </c>
      <c r="BI15" s="20"/>
      <c r="BJ15" s="16">
        <v>133.6</v>
      </c>
      <c r="BK15" s="15" t="s">
        <v>267</v>
      </c>
      <c r="BL15" s="16" t="s">
        <v>265</v>
      </c>
      <c r="BM15" s="16">
        <v>347.17</v>
      </c>
      <c r="BN15" s="15" t="s">
        <v>256</v>
      </c>
      <c r="BO15" s="16" t="s">
        <v>283</v>
      </c>
      <c r="BP15" s="16">
        <v>2475.13</v>
      </c>
      <c r="BS15" s="15" t="s">
        <v>294</v>
      </c>
      <c r="BT15" s="16" t="s">
        <v>293</v>
      </c>
      <c r="BU15" s="16">
        <v>302.84</v>
      </c>
      <c r="BV15" s="15" t="s">
        <v>292</v>
      </c>
      <c r="BW15" s="16" t="s">
        <v>322</v>
      </c>
      <c r="BX15" s="16">
        <v>577.12</v>
      </c>
      <c r="BY15" s="15"/>
      <c r="BZ15" s="16"/>
      <c r="CA15" s="16"/>
      <c r="CB15" s="15"/>
      <c r="CC15" s="16"/>
      <c r="CD15" s="16"/>
      <c r="CE15" s="15"/>
      <c r="CF15" s="16"/>
      <c r="CG15" s="16"/>
      <c r="CH15" s="15"/>
      <c r="CI15" s="16"/>
      <c r="CJ15" s="16"/>
      <c r="CK15" s="15" t="s">
        <v>365</v>
      </c>
      <c r="CL15" s="16" t="s">
        <v>366</v>
      </c>
      <c r="CM15" s="16">
        <v>14442.31</v>
      </c>
      <c r="CN15" s="15" t="s">
        <v>376</v>
      </c>
      <c r="CO15" s="16" t="s">
        <v>377</v>
      </c>
      <c r="CP15" s="16">
        <v>90.23</v>
      </c>
      <c r="CQ15" s="15"/>
      <c r="CR15" s="16"/>
      <c r="CS15" s="16"/>
      <c r="CT15" s="15" t="s">
        <v>382</v>
      </c>
      <c r="CU15" s="16" t="s">
        <v>393</v>
      </c>
      <c r="CV15" s="16">
        <v>1163.64</v>
      </c>
      <c r="CW15" s="15" t="s">
        <v>404</v>
      </c>
      <c r="CX15" s="16" t="s">
        <v>405</v>
      </c>
      <c r="CY15" s="16">
        <v>1361.46</v>
      </c>
      <c r="CZ15" s="15"/>
      <c r="DA15" s="16"/>
      <c r="DB15" s="16"/>
      <c r="DE15" s="15" t="s">
        <v>427</v>
      </c>
      <c r="DF15" s="16" t="s">
        <v>422</v>
      </c>
      <c r="DG15" s="63">
        <v>324.63</v>
      </c>
      <c r="DH15" s="15"/>
      <c r="DI15" s="16"/>
      <c r="DJ15" s="16"/>
      <c r="DK15" s="15"/>
      <c r="DL15" s="16"/>
      <c r="DM15" s="16"/>
      <c r="DN15" s="15"/>
      <c r="DO15" s="16"/>
      <c r="DP15" s="16"/>
      <c r="DQ15" s="15" t="s">
        <v>316</v>
      </c>
      <c r="DR15" s="16" t="s">
        <v>450</v>
      </c>
      <c r="DS15" s="85">
        <v>191.46</v>
      </c>
      <c r="DT15" s="15"/>
      <c r="DU15" s="16"/>
      <c r="DV15" s="16"/>
      <c r="DW15" s="15"/>
      <c r="DX15" s="16"/>
      <c r="DY15" s="16"/>
      <c r="DZ15" s="18" t="s">
        <v>306</v>
      </c>
      <c r="EA15" s="18"/>
      <c r="EB15" s="63">
        <v>89.06</v>
      </c>
      <c r="EC15" s="15"/>
      <c r="ED15" s="16"/>
      <c r="EE15" s="16"/>
      <c r="EF15" s="15" t="s">
        <v>479</v>
      </c>
      <c r="EG15" s="16" t="s">
        <v>480</v>
      </c>
      <c r="EH15" s="63">
        <v>4288.8</v>
      </c>
      <c r="EI15" s="15" t="s">
        <v>488</v>
      </c>
      <c r="EJ15" s="16" t="s">
        <v>489</v>
      </c>
      <c r="EK15" s="85">
        <v>393.46</v>
      </c>
      <c r="EL15" s="15" t="s">
        <v>496</v>
      </c>
      <c r="EM15" s="16" t="s">
        <v>497</v>
      </c>
      <c r="EN15" s="85">
        <v>4200.07</v>
      </c>
      <c r="EO15" s="16"/>
      <c r="EP15" s="16"/>
      <c r="EQ15" s="75" t="s">
        <v>127</v>
      </c>
      <c r="ER15" s="16"/>
      <c r="ES15" s="32">
        <v>175.96</v>
      </c>
      <c r="ET15" s="75" t="s">
        <v>127</v>
      </c>
      <c r="EU15" s="16"/>
      <c r="EV15" s="32">
        <v>175.96</v>
      </c>
      <c r="EW15" s="75" t="s">
        <v>127</v>
      </c>
      <c r="EX15" s="16"/>
      <c r="EY15" s="32">
        <v>175.96</v>
      </c>
      <c r="EZ15" s="75" t="s">
        <v>127</v>
      </c>
      <c r="FA15" s="16"/>
      <c r="FB15" s="32">
        <v>175.96</v>
      </c>
      <c r="FC15" s="75" t="s">
        <v>127</v>
      </c>
      <c r="FD15" s="16"/>
      <c r="FE15" s="32">
        <v>175.96</v>
      </c>
      <c r="FF15" s="75" t="s">
        <v>127</v>
      </c>
      <c r="FG15" s="16"/>
      <c r="FH15" s="32">
        <v>175.96</v>
      </c>
      <c r="FI15" s="75" t="s">
        <v>127</v>
      </c>
      <c r="FJ15" s="16"/>
      <c r="FK15" s="32">
        <v>175.96</v>
      </c>
      <c r="FL15" s="75" t="s">
        <v>127</v>
      </c>
      <c r="FM15" s="16"/>
      <c r="FN15" s="32">
        <v>175.96</v>
      </c>
      <c r="FO15" s="75" t="s">
        <v>127</v>
      </c>
      <c r="FP15" s="16"/>
      <c r="FQ15" s="32">
        <v>175.96</v>
      </c>
    </row>
    <row r="16" spans="1:173" ht="50.25" customHeight="1">
      <c r="A16" s="15"/>
      <c r="B16" s="15" t="s">
        <v>17</v>
      </c>
      <c r="C16" s="16">
        <v>44.53</v>
      </c>
      <c r="D16" s="15" t="s">
        <v>17</v>
      </c>
      <c r="E16" s="16">
        <v>44.53</v>
      </c>
      <c r="F16" s="15" t="s">
        <v>17</v>
      </c>
      <c r="G16" s="16">
        <v>44.53</v>
      </c>
      <c r="H16" s="15" t="s">
        <v>17</v>
      </c>
      <c r="I16" s="16">
        <v>44.53</v>
      </c>
      <c r="J16" s="15" t="s">
        <v>17</v>
      </c>
      <c r="K16" s="16">
        <v>44.53</v>
      </c>
      <c r="L16" s="15" t="s">
        <v>17</v>
      </c>
      <c r="M16" s="16">
        <v>44.53</v>
      </c>
      <c r="N16" s="15" t="s">
        <v>17</v>
      </c>
      <c r="O16" s="16">
        <v>44.53</v>
      </c>
      <c r="P16" s="15" t="s">
        <v>17</v>
      </c>
      <c r="Q16" s="16">
        <v>44.53</v>
      </c>
      <c r="R16" s="15" t="s">
        <v>17</v>
      </c>
      <c r="S16" s="17">
        <f t="shared" si="0"/>
        <v>356.24</v>
      </c>
      <c r="T16" s="15" t="s">
        <v>38</v>
      </c>
      <c r="U16" s="16" t="s">
        <v>147</v>
      </c>
      <c r="V16" s="16">
        <v>178.12</v>
      </c>
      <c r="W16" s="15" t="s">
        <v>148</v>
      </c>
      <c r="X16" s="16"/>
      <c r="Y16" s="22">
        <v>859.66</v>
      </c>
      <c r="Z16" s="62" t="s">
        <v>95</v>
      </c>
      <c r="AA16" s="63" t="s">
        <v>96</v>
      </c>
      <c r="AB16" s="64">
        <v>640.91</v>
      </c>
      <c r="AC16" s="11" t="s">
        <v>3</v>
      </c>
      <c r="AD16" s="16"/>
      <c r="AE16" s="16">
        <v>7080.27</v>
      </c>
      <c r="AF16" s="16"/>
      <c r="AG16" s="15" t="s">
        <v>148</v>
      </c>
      <c r="AH16" s="16"/>
      <c r="AI16" s="22">
        <v>859.66</v>
      </c>
      <c r="AJ16" s="62" t="s">
        <v>127</v>
      </c>
      <c r="AK16" s="63"/>
      <c r="AL16" s="63">
        <v>164.8</v>
      </c>
      <c r="AM16" s="11" t="s">
        <v>3</v>
      </c>
      <c r="AN16" s="16"/>
      <c r="AO16" s="16">
        <v>7169.33</v>
      </c>
      <c r="AP16" s="18" t="s">
        <v>178</v>
      </c>
      <c r="AQ16" s="16" t="s">
        <v>185</v>
      </c>
      <c r="AR16" s="26">
        <v>133.04</v>
      </c>
      <c r="AS16" s="15" t="s">
        <v>310</v>
      </c>
      <c r="AT16" s="16"/>
      <c r="AU16" s="16">
        <v>44.54</v>
      </c>
      <c r="AV16" s="62" t="s">
        <v>196</v>
      </c>
      <c r="AW16" s="63" t="s">
        <v>197</v>
      </c>
      <c r="AX16" s="63">
        <v>1445.03</v>
      </c>
      <c r="AY16" s="15" t="s">
        <v>311</v>
      </c>
      <c r="AZ16" s="16"/>
      <c r="BA16" s="16">
        <v>44.54</v>
      </c>
      <c r="BB16" s="15" t="s">
        <v>213</v>
      </c>
      <c r="BC16" s="16" t="s">
        <v>214</v>
      </c>
      <c r="BD16" s="16">
        <v>160.88</v>
      </c>
      <c r="BE16" s="15" t="s">
        <v>310</v>
      </c>
      <c r="BF16" s="16"/>
      <c r="BG16" s="16">
        <v>44.54</v>
      </c>
      <c r="BH16" s="15" t="s">
        <v>310</v>
      </c>
      <c r="BI16" s="16"/>
      <c r="BJ16" s="16">
        <v>44.54</v>
      </c>
      <c r="BK16" s="15" t="s">
        <v>268</v>
      </c>
      <c r="BL16" s="16" t="s">
        <v>269</v>
      </c>
      <c r="BM16" s="16">
        <v>1064.66</v>
      </c>
      <c r="BN16" s="15" t="s">
        <v>284</v>
      </c>
      <c r="BO16" s="16" t="s">
        <v>283</v>
      </c>
      <c r="BP16" s="16">
        <v>336.56</v>
      </c>
      <c r="BS16" s="15" t="s">
        <v>295</v>
      </c>
      <c r="BT16" s="16" t="s">
        <v>293</v>
      </c>
      <c r="BU16" s="16">
        <v>153.93</v>
      </c>
      <c r="BV16" s="15" t="s">
        <v>318</v>
      </c>
      <c r="BW16" s="16" t="s">
        <v>324</v>
      </c>
      <c r="BX16" s="16">
        <v>1064.66</v>
      </c>
      <c r="BY16" s="15"/>
      <c r="BZ16" s="16"/>
      <c r="CA16" s="16"/>
      <c r="CB16" s="15"/>
      <c r="CC16" s="16"/>
      <c r="CD16" s="16"/>
      <c r="CE16" s="15"/>
      <c r="CF16" s="16"/>
      <c r="CG16" s="16"/>
      <c r="CH16" s="15"/>
      <c r="CI16" s="16"/>
      <c r="CJ16" s="16"/>
      <c r="CK16" s="18" t="s">
        <v>243</v>
      </c>
      <c r="CL16" s="18" t="s">
        <v>367</v>
      </c>
      <c r="CM16" s="16">
        <v>1596.99</v>
      </c>
      <c r="CN16" s="18" t="s">
        <v>378</v>
      </c>
      <c r="CO16" s="18" t="s">
        <v>379</v>
      </c>
      <c r="CP16" s="16">
        <v>5740.16</v>
      </c>
      <c r="CQ16" s="18"/>
      <c r="CR16" s="18"/>
      <c r="CS16" s="16"/>
      <c r="CT16" s="18" t="s">
        <v>394</v>
      </c>
      <c r="CU16" s="18" t="s">
        <v>395</v>
      </c>
      <c r="CV16" s="16">
        <v>1206.52</v>
      </c>
      <c r="CW16" s="15" t="s">
        <v>243</v>
      </c>
      <c r="CX16" s="16" t="s">
        <v>406</v>
      </c>
      <c r="CY16" s="16">
        <v>1064.66</v>
      </c>
      <c r="CZ16" s="15"/>
      <c r="DA16" s="16"/>
      <c r="DB16" s="16"/>
      <c r="DE16" s="15" t="s">
        <v>290</v>
      </c>
      <c r="DF16" s="16" t="s">
        <v>422</v>
      </c>
      <c r="DG16" s="63">
        <v>2894.62</v>
      </c>
      <c r="DH16" s="15"/>
      <c r="DI16" s="16"/>
      <c r="DJ16" s="16"/>
      <c r="DK16" s="15"/>
      <c r="DL16" s="16"/>
      <c r="DM16" s="16"/>
      <c r="DN16" s="15"/>
      <c r="DO16" s="16"/>
      <c r="DP16" s="16"/>
      <c r="DQ16" s="18" t="s">
        <v>444</v>
      </c>
      <c r="DR16" s="16" t="s">
        <v>451</v>
      </c>
      <c r="DS16" s="64">
        <v>161</v>
      </c>
      <c r="DT16" s="18"/>
      <c r="DU16" s="16"/>
      <c r="DV16" s="25"/>
      <c r="DW16" s="18"/>
      <c r="DX16" s="16"/>
      <c r="DY16" s="25"/>
      <c r="DZ16" s="18"/>
      <c r="EA16" s="16"/>
      <c r="EB16" s="25"/>
      <c r="EC16" s="18"/>
      <c r="ED16" s="16"/>
      <c r="EE16" s="25"/>
      <c r="EF16" s="18" t="s">
        <v>501</v>
      </c>
      <c r="EG16" s="16" t="s">
        <v>502</v>
      </c>
      <c r="EH16" s="64">
        <v>649.27</v>
      </c>
      <c r="EI16" s="18" t="s">
        <v>498</v>
      </c>
      <c r="EJ16" s="16" t="s">
        <v>499</v>
      </c>
      <c r="EK16" s="25"/>
      <c r="EL16" s="78" t="s">
        <v>304</v>
      </c>
      <c r="EM16" s="16"/>
      <c r="EN16" s="63">
        <v>133.596</v>
      </c>
      <c r="EO16" s="26"/>
      <c r="EP16" s="26"/>
      <c r="EQ16" s="75" t="s">
        <v>528</v>
      </c>
      <c r="ER16" s="16"/>
      <c r="ES16" s="32">
        <v>623.45</v>
      </c>
      <c r="ET16" s="75" t="s">
        <v>528</v>
      </c>
      <c r="EU16" s="16"/>
      <c r="EV16" s="32">
        <v>623.45</v>
      </c>
      <c r="EW16" s="75" t="s">
        <v>528</v>
      </c>
      <c r="EX16" s="16"/>
      <c r="EY16" s="32">
        <v>623.45</v>
      </c>
      <c r="EZ16" s="75" t="s">
        <v>528</v>
      </c>
      <c r="FA16" s="16"/>
      <c r="FB16" s="32">
        <v>623.45</v>
      </c>
      <c r="FC16" s="75" t="s">
        <v>528</v>
      </c>
      <c r="FD16" s="16"/>
      <c r="FE16" s="32">
        <v>623.45</v>
      </c>
      <c r="FF16" s="75" t="s">
        <v>528</v>
      </c>
      <c r="FG16" s="16"/>
      <c r="FH16" s="32">
        <v>623.45</v>
      </c>
      <c r="FI16" s="75" t="s">
        <v>528</v>
      </c>
      <c r="FJ16" s="16"/>
      <c r="FK16" s="32">
        <v>623.45</v>
      </c>
      <c r="FL16" s="75" t="s">
        <v>528</v>
      </c>
      <c r="FM16" s="16"/>
      <c r="FN16" s="32">
        <v>623.45</v>
      </c>
      <c r="FO16" s="75" t="s">
        <v>528</v>
      </c>
      <c r="FP16" s="16"/>
      <c r="FQ16" s="32">
        <v>623.45</v>
      </c>
    </row>
    <row r="17" spans="1:173" ht="22.5">
      <c r="A17" s="15"/>
      <c r="B17" s="15" t="s">
        <v>17</v>
      </c>
      <c r="C17" s="16">
        <v>178.12</v>
      </c>
      <c r="D17" s="15" t="s">
        <v>17</v>
      </c>
      <c r="E17" s="16">
        <v>178.12</v>
      </c>
      <c r="F17" s="15" t="s">
        <v>17</v>
      </c>
      <c r="G17" s="16">
        <v>178.12</v>
      </c>
      <c r="H17" s="15" t="s">
        <v>17</v>
      </c>
      <c r="I17" s="16">
        <v>178.12</v>
      </c>
      <c r="J17" s="15" t="s">
        <v>17</v>
      </c>
      <c r="K17" s="16">
        <v>178.12</v>
      </c>
      <c r="L17" s="15" t="s">
        <v>17</v>
      </c>
      <c r="M17" s="16">
        <v>178.12</v>
      </c>
      <c r="N17" s="15" t="s">
        <v>17</v>
      </c>
      <c r="O17" s="16">
        <v>178.12</v>
      </c>
      <c r="P17" s="15" t="s">
        <v>17</v>
      </c>
      <c r="Q17" s="16">
        <v>178.12</v>
      </c>
      <c r="R17" s="15" t="s">
        <v>17</v>
      </c>
      <c r="S17" s="17">
        <f t="shared" si="0"/>
        <v>1424.96</v>
      </c>
      <c r="T17" s="15" t="s">
        <v>39</v>
      </c>
      <c r="U17" s="16" t="s">
        <v>147</v>
      </c>
      <c r="V17" s="16">
        <v>578.89</v>
      </c>
      <c r="W17" s="11" t="s">
        <v>3</v>
      </c>
      <c r="X17" s="16"/>
      <c r="Y17" s="16">
        <v>7080.27</v>
      </c>
      <c r="Z17" s="62" t="s">
        <v>97</v>
      </c>
      <c r="AA17" s="63" t="s">
        <v>98</v>
      </c>
      <c r="AB17" s="66">
        <v>3082.61</v>
      </c>
      <c r="AC17" s="11" t="s">
        <v>5</v>
      </c>
      <c r="AD17" s="16"/>
      <c r="AE17" s="16">
        <v>2983.51</v>
      </c>
      <c r="AF17" s="16"/>
      <c r="AG17" s="11" t="s">
        <v>3</v>
      </c>
      <c r="AH17" s="16"/>
      <c r="AI17" s="16">
        <v>7169.33</v>
      </c>
      <c r="AJ17" s="15" t="s">
        <v>148</v>
      </c>
      <c r="AK17" s="16"/>
      <c r="AL17" s="16">
        <v>859.66</v>
      </c>
      <c r="AM17" s="15" t="s">
        <v>149</v>
      </c>
      <c r="AN17" s="16"/>
      <c r="AO17" s="16">
        <v>7614.63</v>
      </c>
      <c r="AP17" s="15" t="s">
        <v>180</v>
      </c>
      <c r="AQ17" s="16" t="s">
        <v>185</v>
      </c>
      <c r="AR17" s="16">
        <v>164.8</v>
      </c>
      <c r="AS17" s="15" t="s">
        <v>311</v>
      </c>
      <c r="AT17" s="16"/>
      <c r="AU17" s="16">
        <v>44.54</v>
      </c>
      <c r="AV17" s="15" t="s">
        <v>310</v>
      </c>
      <c r="AW17" s="16"/>
      <c r="AX17" s="16">
        <v>44.54</v>
      </c>
      <c r="AY17" s="18" t="s">
        <v>226</v>
      </c>
      <c r="AZ17" s="20"/>
      <c r="BA17" s="16">
        <v>133.6</v>
      </c>
      <c r="BB17" s="15" t="s">
        <v>217</v>
      </c>
      <c r="BC17" s="16" t="s">
        <v>216</v>
      </c>
      <c r="BD17" s="16" t="s">
        <v>218</v>
      </c>
      <c r="BE17" s="15" t="s">
        <v>311</v>
      </c>
      <c r="BF17" s="16"/>
      <c r="BG17" s="16">
        <v>44.54</v>
      </c>
      <c r="BH17" s="15" t="s">
        <v>311</v>
      </c>
      <c r="BI17" s="16"/>
      <c r="BJ17" s="16">
        <v>44.54</v>
      </c>
      <c r="BK17" s="15" t="s">
        <v>270</v>
      </c>
      <c r="BL17" s="16" t="s">
        <v>269</v>
      </c>
      <c r="BM17" s="16">
        <v>193.94</v>
      </c>
      <c r="BN17" s="15"/>
      <c r="BO17" s="16"/>
      <c r="BP17" s="16"/>
      <c r="BS17" s="15" t="s">
        <v>296</v>
      </c>
      <c r="BT17" s="16" t="s">
        <v>293</v>
      </c>
      <c r="BU17" s="16">
        <v>2686.68</v>
      </c>
      <c r="BV17" s="15" t="s">
        <v>325</v>
      </c>
      <c r="BW17" s="16" t="s">
        <v>326</v>
      </c>
      <c r="BX17" s="16">
        <v>694.34</v>
      </c>
      <c r="BY17" s="15"/>
      <c r="BZ17" s="16"/>
      <c r="CA17" s="16"/>
      <c r="CB17" s="15"/>
      <c r="CC17" s="16"/>
      <c r="CD17" s="16"/>
      <c r="CE17" s="15"/>
      <c r="CF17" s="16"/>
      <c r="CG17" s="16"/>
      <c r="CH17" s="15"/>
      <c r="CI17" s="16"/>
      <c r="CJ17" s="16"/>
      <c r="CK17" s="15" t="s">
        <v>171</v>
      </c>
      <c r="CL17" s="16" t="s">
        <v>368</v>
      </c>
      <c r="CM17" s="16">
        <v>180.46</v>
      </c>
      <c r="CN17" s="15"/>
      <c r="CO17" s="16"/>
      <c r="CP17" s="16"/>
      <c r="CQ17" s="15"/>
      <c r="CR17" s="16"/>
      <c r="CS17" s="16"/>
      <c r="CT17" s="15" t="s">
        <v>396</v>
      </c>
      <c r="CU17" s="16" t="s">
        <v>397</v>
      </c>
      <c r="CV17" s="16">
        <v>3914.91</v>
      </c>
      <c r="CW17" s="15" t="s">
        <v>243</v>
      </c>
      <c r="CX17" s="16" t="s">
        <v>407</v>
      </c>
      <c r="CY17" s="16">
        <v>1064.66</v>
      </c>
      <c r="CZ17" s="15"/>
      <c r="DA17" s="16"/>
      <c r="DB17" s="16"/>
      <c r="DE17" s="15" t="s">
        <v>294</v>
      </c>
      <c r="DF17" s="16" t="s">
        <v>422</v>
      </c>
      <c r="DG17" s="63">
        <v>681.4</v>
      </c>
      <c r="DH17" s="15"/>
      <c r="DI17" s="16"/>
      <c r="DJ17" s="16"/>
      <c r="DK17" s="15"/>
      <c r="DL17" s="16"/>
      <c r="DM17" s="16"/>
      <c r="DN17" s="15"/>
      <c r="DO17" s="16"/>
      <c r="DP17" s="16"/>
      <c r="DQ17" s="15" t="s">
        <v>584</v>
      </c>
      <c r="DR17" s="16"/>
      <c r="DS17" s="63">
        <v>2125.03</v>
      </c>
      <c r="DT17" s="15"/>
      <c r="DU17" s="16"/>
      <c r="DV17" s="16"/>
      <c r="DW17" s="15"/>
      <c r="DX17" s="16"/>
      <c r="DY17" s="16"/>
      <c r="DZ17" s="15"/>
      <c r="EA17" s="16"/>
      <c r="EB17" s="16"/>
      <c r="EC17" s="15"/>
      <c r="ED17" s="16"/>
      <c r="EE17" s="16"/>
      <c r="EF17" s="15" t="s">
        <v>501</v>
      </c>
      <c r="EG17" s="16" t="s">
        <v>503</v>
      </c>
      <c r="EH17" s="63">
        <v>649.27</v>
      </c>
      <c r="EI17" s="78" t="s">
        <v>304</v>
      </c>
      <c r="EJ17" s="16"/>
      <c r="EK17" s="63">
        <v>133.596</v>
      </c>
      <c r="EL17" s="18" t="s">
        <v>306</v>
      </c>
      <c r="EM17" s="18"/>
      <c r="EN17" s="63">
        <v>89.06</v>
      </c>
      <c r="EO17" s="16"/>
      <c r="EP17" s="16"/>
      <c r="EQ17" s="75" t="s">
        <v>529</v>
      </c>
      <c r="ER17" s="16"/>
      <c r="ES17" s="17">
        <v>411.81</v>
      </c>
      <c r="ET17" s="75" t="s">
        <v>529</v>
      </c>
      <c r="EU17" s="16"/>
      <c r="EV17" s="17">
        <v>411.81</v>
      </c>
      <c r="EW17" s="75" t="s">
        <v>529</v>
      </c>
      <c r="EX17" s="16"/>
      <c r="EY17" s="17">
        <v>411.81</v>
      </c>
      <c r="EZ17" s="75" t="s">
        <v>529</v>
      </c>
      <c r="FA17" s="16"/>
      <c r="FB17" s="17">
        <v>411.81</v>
      </c>
      <c r="FC17" s="75" t="s">
        <v>529</v>
      </c>
      <c r="FD17" s="16"/>
      <c r="FE17" s="17">
        <v>411.81</v>
      </c>
      <c r="FF17" s="75" t="s">
        <v>529</v>
      </c>
      <c r="FG17" s="16"/>
      <c r="FH17" s="17">
        <v>411.81</v>
      </c>
      <c r="FI17" s="75" t="s">
        <v>529</v>
      </c>
      <c r="FJ17" s="16"/>
      <c r="FK17" s="17">
        <v>411.81</v>
      </c>
      <c r="FL17" s="75" t="s">
        <v>529</v>
      </c>
      <c r="FM17" s="16"/>
      <c r="FN17" s="17">
        <v>411.81</v>
      </c>
      <c r="FO17" s="75" t="s">
        <v>529</v>
      </c>
      <c r="FP17" s="16"/>
      <c r="FQ17" s="17">
        <v>411.81</v>
      </c>
    </row>
    <row r="18" spans="1:173" ht="33.75">
      <c r="A18" s="15"/>
      <c r="B18" s="15" t="s">
        <v>17</v>
      </c>
      <c r="C18" s="24">
        <v>578.89</v>
      </c>
      <c r="D18" s="15" t="s">
        <v>17</v>
      </c>
      <c r="E18" s="24">
        <v>578.89</v>
      </c>
      <c r="F18" s="15" t="s">
        <v>17</v>
      </c>
      <c r="G18" s="24">
        <v>578.89</v>
      </c>
      <c r="H18" s="15" t="s">
        <v>17</v>
      </c>
      <c r="I18" s="24">
        <v>578.89</v>
      </c>
      <c r="J18" s="15" t="s">
        <v>17</v>
      </c>
      <c r="K18" s="24">
        <v>578.89</v>
      </c>
      <c r="L18" s="15" t="s">
        <v>17</v>
      </c>
      <c r="M18" s="24">
        <v>578.89</v>
      </c>
      <c r="N18" s="15" t="s">
        <v>17</v>
      </c>
      <c r="O18" s="24">
        <v>578.89</v>
      </c>
      <c r="P18" s="15" t="s">
        <v>17</v>
      </c>
      <c r="Q18" s="24">
        <v>578.89</v>
      </c>
      <c r="R18" s="15" t="s">
        <v>17</v>
      </c>
      <c r="S18" s="17">
        <f t="shared" si="0"/>
        <v>4631.12</v>
      </c>
      <c r="T18" s="15" t="s">
        <v>40</v>
      </c>
      <c r="U18" s="16" t="s">
        <v>147</v>
      </c>
      <c r="V18" s="16">
        <v>44.53</v>
      </c>
      <c r="W18" s="11" t="s">
        <v>5</v>
      </c>
      <c r="X18" s="16"/>
      <c r="Y18" s="16">
        <v>2983.51</v>
      </c>
      <c r="Z18" s="62" t="s">
        <v>99</v>
      </c>
      <c r="AA18" s="63" t="s">
        <v>100</v>
      </c>
      <c r="AB18" s="66">
        <v>1442.05</v>
      </c>
      <c r="AC18" s="15"/>
      <c r="AD18" s="15"/>
      <c r="AE18" s="15"/>
      <c r="AF18" s="15"/>
      <c r="AG18" s="15" t="s">
        <v>149</v>
      </c>
      <c r="AH18" s="16"/>
      <c r="AI18" s="16">
        <v>7614.63</v>
      </c>
      <c r="AJ18" s="11" t="s">
        <v>3</v>
      </c>
      <c r="AK18" s="16"/>
      <c r="AL18" s="16">
        <v>7169.33</v>
      </c>
      <c r="AM18" s="15" t="s">
        <v>310</v>
      </c>
      <c r="AN18" s="16"/>
      <c r="AO18" s="16">
        <v>44.54</v>
      </c>
      <c r="AP18" s="15" t="s">
        <v>181</v>
      </c>
      <c r="AQ18" s="16" t="s">
        <v>186</v>
      </c>
      <c r="AR18" s="16">
        <v>859.66</v>
      </c>
      <c r="AS18" s="18" t="s">
        <v>226</v>
      </c>
      <c r="AT18" s="20"/>
      <c r="AU18" s="16">
        <v>133.6</v>
      </c>
      <c r="AV18" s="15" t="s">
        <v>311</v>
      </c>
      <c r="AW18" s="16"/>
      <c r="AX18" s="16">
        <v>44.54</v>
      </c>
      <c r="AY18" s="15"/>
      <c r="AZ18" s="16"/>
      <c r="BA18" s="16"/>
      <c r="BB18" s="18" t="s">
        <v>178</v>
      </c>
      <c r="BC18" s="16" t="s">
        <v>224</v>
      </c>
      <c r="BD18" s="16">
        <v>133.04</v>
      </c>
      <c r="BE18" s="18" t="s">
        <v>178</v>
      </c>
      <c r="BF18" s="18" t="s">
        <v>236</v>
      </c>
      <c r="BG18" s="16">
        <v>133.04</v>
      </c>
      <c r="BH18" s="18" t="s">
        <v>178</v>
      </c>
      <c r="BI18" s="16"/>
      <c r="BJ18" s="16">
        <v>133.04</v>
      </c>
      <c r="BK18" s="18" t="s">
        <v>178</v>
      </c>
      <c r="BL18" s="16"/>
      <c r="BM18" s="16">
        <v>133.04</v>
      </c>
      <c r="BN18" s="18" t="s">
        <v>178</v>
      </c>
      <c r="BO18" s="16"/>
      <c r="BP18" s="16">
        <v>133.04</v>
      </c>
      <c r="BS18" s="18" t="s">
        <v>271</v>
      </c>
      <c r="BT18" s="16" t="s">
        <v>293</v>
      </c>
      <c r="BU18" s="16">
        <v>310.07</v>
      </c>
      <c r="BV18" s="18" t="s">
        <v>165</v>
      </c>
      <c r="BW18" s="16" t="s">
        <v>326</v>
      </c>
      <c r="BX18" s="16">
        <v>3747.22</v>
      </c>
      <c r="BY18" s="18"/>
      <c r="BZ18" s="16"/>
      <c r="CA18" s="16"/>
      <c r="CB18" s="18"/>
      <c r="CC18" s="16"/>
      <c r="CD18" s="16"/>
      <c r="CE18" s="18"/>
      <c r="CF18" s="16"/>
      <c r="CG18" s="16"/>
      <c r="CH18" s="18"/>
      <c r="CI18" s="16"/>
      <c r="CJ18" s="16"/>
      <c r="CK18" s="18" t="s">
        <v>222</v>
      </c>
      <c r="CL18" s="16" t="s">
        <v>368</v>
      </c>
      <c r="CM18" s="16">
        <v>569.7</v>
      </c>
      <c r="CN18" s="18"/>
      <c r="CO18" s="16"/>
      <c r="CP18" s="16"/>
      <c r="CQ18" s="18"/>
      <c r="CR18" s="16"/>
      <c r="CS18" s="16"/>
      <c r="CT18" s="18" t="s">
        <v>348</v>
      </c>
      <c r="CU18" s="16" t="s">
        <v>397</v>
      </c>
      <c r="CV18" s="16">
        <v>894.72</v>
      </c>
      <c r="CW18" s="18" t="s">
        <v>256</v>
      </c>
      <c r="CX18" s="16" t="s">
        <v>408</v>
      </c>
      <c r="CY18" s="16">
        <v>42430.8</v>
      </c>
      <c r="CZ18" s="18"/>
      <c r="DA18" s="16"/>
      <c r="DB18" s="16"/>
      <c r="DE18" s="18" t="s">
        <v>428</v>
      </c>
      <c r="DF18" s="16" t="s">
        <v>422</v>
      </c>
      <c r="DG18" s="63">
        <v>3055.27</v>
      </c>
      <c r="DH18" s="18"/>
      <c r="DI18" s="16"/>
      <c r="DJ18" s="16"/>
      <c r="DK18" s="18"/>
      <c r="DL18" s="16"/>
      <c r="DM18" s="16"/>
      <c r="DN18" s="18"/>
      <c r="DO18" s="16"/>
      <c r="DP18" s="16"/>
      <c r="DQ18" s="18"/>
      <c r="DR18" s="16"/>
      <c r="DS18" s="16"/>
      <c r="DT18" s="18"/>
      <c r="DU18" s="16"/>
      <c r="DV18" s="16"/>
      <c r="DW18" s="18"/>
      <c r="DX18" s="16"/>
      <c r="DY18" s="16"/>
      <c r="DZ18" s="18"/>
      <c r="EA18" s="16"/>
      <c r="EB18" s="16"/>
      <c r="EC18" s="18"/>
      <c r="ED18" s="16"/>
      <c r="EE18" s="16"/>
      <c r="EF18" s="78" t="s">
        <v>304</v>
      </c>
      <c r="EG18" s="16"/>
      <c r="EH18" s="63">
        <v>133.596</v>
      </c>
      <c r="EI18" s="18" t="s">
        <v>306</v>
      </c>
      <c r="EJ18" s="18"/>
      <c r="EK18" s="63">
        <v>89.06</v>
      </c>
      <c r="EL18" s="18"/>
      <c r="EM18" s="16"/>
      <c r="EN18" s="16"/>
      <c r="EO18" s="16"/>
      <c r="EP18" s="16"/>
      <c r="EQ18" s="77" t="s">
        <v>530</v>
      </c>
      <c r="ER18" s="16" t="s">
        <v>531</v>
      </c>
      <c r="ES18" s="16">
        <v>182.28</v>
      </c>
      <c r="ET18" s="77"/>
      <c r="EU18" s="16"/>
      <c r="EV18" s="16"/>
      <c r="EW18" s="77" t="s">
        <v>532</v>
      </c>
      <c r="EX18" s="16" t="s">
        <v>533</v>
      </c>
      <c r="EY18" s="16">
        <v>121.35</v>
      </c>
      <c r="EZ18" s="77" t="s">
        <v>534</v>
      </c>
      <c r="FA18" s="16" t="s">
        <v>535</v>
      </c>
      <c r="FB18" s="16">
        <v>4824.15</v>
      </c>
      <c r="FC18" s="77" t="s">
        <v>530</v>
      </c>
      <c r="FD18" s="16" t="s">
        <v>536</v>
      </c>
      <c r="FE18" s="16">
        <v>128.27</v>
      </c>
      <c r="FF18" s="77"/>
      <c r="FG18" s="16"/>
      <c r="FH18" s="16"/>
      <c r="FI18" s="77" t="s">
        <v>537</v>
      </c>
      <c r="FJ18" s="16" t="s">
        <v>538</v>
      </c>
      <c r="FK18" s="16">
        <v>221.76</v>
      </c>
      <c r="FL18" s="77"/>
      <c r="FM18" s="16"/>
      <c r="FN18" s="16"/>
      <c r="FO18" s="77" t="s">
        <v>539</v>
      </c>
      <c r="FP18" s="16" t="s">
        <v>540</v>
      </c>
      <c r="FQ18" s="16">
        <v>652.63</v>
      </c>
    </row>
    <row r="19" spans="1:173" ht="45">
      <c r="A19" s="15"/>
      <c r="B19" s="15" t="s">
        <v>17</v>
      </c>
      <c r="C19" s="16">
        <v>44.53</v>
      </c>
      <c r="D19" s="15" t="s">
        <v>17</v>
      </c>
      <c r="E19" s="16">
        <v>44.53</v>
      </c>
      <c r="F19" s="15" t="s">
        <v>17</v>
      </c>
      <c r="G19" s="16">
        <v>44.53</v>
      </c>
      <c r="H19" s="15" t="s">
        <v>17</v>
      </c>
      <c r="I19" s="16">
        <v>44.53</v>
      </c>
      <c r="J19" s="15" t="s">
        <v>17</v>
      </c>
      <c r="K19" s="16">
        <v>44.53</v>
      </c>
      <c r="L19" s="15" t="s">
        <v>17</v>
      </c>
      <c r="M19" s="16">
        <v>44.53</v>
      </c>
      <c r="N19" s="15" t="s">
        <v>17</v>
      </c>
      <c r="O19" s="16">
        <v>44.53</v>
      </c>
      <c r="P19" s="15" t="s">
        <v>17</v>
      </c>
      <c r="Q19" s="16">
        <v>44.53</v>
      </c>
      <c r="R19" s="15" t="s">
        <v>17</v>
      </c>
      <c r="S19" s="17">
        <f t="shared" si="0"/>
        <v>356.24</v>
      </c>
      <c r="T19" s="15" t="s">
        <v>41</v>
      </c>
      <c r="U19" s="16" t="s">
        <v>147</v>
      </c>
      <c r="V19" s="16">
        <v>623.42</v>
      </c>
      <c r="W19" s="15"/>
      <c r="X19" s="16"/>
      <c r="Y19" s="22"/>
      <c r="Z19" s="62" t="s">
        <v>71</v>
      </c>
      <c r="AA19" s="63" t="s">
        <v>101</v>
      </c>
      <c r="AB19" s="66">
        <v>670.1</v>
      </c>
      <c r="AC19" s="15"/>
      <c r="AD19" s="15"/>
      <c r="AE19" s="15"/>
      <c r="AF19" s="15"/>
      <c r="AG19" s="15" t="s">
        <v>310</v>
      </c>
      <c r="AH19" s="16"/>
      <c r="AI19" s="16">
        <v>44.54</v>
      </c>
      <c r="AJ19" s="15" t="s">
        <v>149</v>
      </c>
      <c r="AK19" s="16"/>
      <c r="AL19" s="16">
        <v>7614.63</v>
      </c>
      <c r="AM19" s="15" t="s">
        <v>311</v>
      </c>
      <c r="AN19" s="16"/>
      <c r="AO19" s="16">
        <v>44.54</v>
      </c>
      <c r="AP19" s="15" t="s">
        <v>149</v>
      </c>
      <c r="AQ19" s="16"/>
      <c r="AR19" s="16">
        <v>7614.63</v>
      </c>
      <c r="AS19" s="15"/>
      <c r="AT19" s="16"/>
      <c r="AU19" s="16"/>
      <c r="AV19" s="15" t="s">
        <v>312</v>
      </c>
      <c r="AW19" s="16"/>
      <c r="AX19" s="16">
        <v>757.05</v>
      </c>
      <c r="AY19" s="15"/>
      <c r="AZ19" s="16"/>
      <c r="BA19" s="16"/>
      <c r="BB19" s="15" t="s">
        <v>181</v>
      </c>
      <c r="BC19" s="16" t="s">
        <v>225</v>
      </c>
      <c r="BD19" s="16">
        <v>859.66</v>
      </c>
      <c r="BE19" s="15" t="s">
        <v>181</v>
      </c>
      <c r="BF19" s="16" t="s">
        <v>237</v>
      </c>
      <c r="BG19" s="16">
        <v>859.66</v>
      </c>
      <c r="BH19" s="15" t="s">
        <v>181</v>
      </c>
      <c r="BI19" s="16"/>
      <c r="BJ19" s="16">
        <v>859.66</v>
      </c>
      <c r="BK19" s="15" t="s">
        <v>181</v>
      </c>
      <c r="BL19" s="16"/>
      <c r="BM19" s="16">
        <v>859.66</v>
      </c>
      <c r="BN19" s="15" t="s">
        <v>181</v>
      </c>
      <c r="BO19" s="16"/>
      <c r="BP19" s="16">
        <v>859.66</v>
      </c>
      <c r="BS19" s="15" t="s">
        <v>297</v>
      </c>
      <c r="BT19" s="16" t="s">
        <v>298</v>
      </c>
      <c r="BU19" s="16">
        <v>387.88</v>
      </c>
      <c r="BV19" s="15" t="s">
        <v>271</v>
      </c>
      <c r="BW19" s="16" t="s">
        <v>327</v>
      </c>
      <c r="BX19" s="16">
        <v>310.07</v>
      </c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/>
      <c r="CL19" s="16"/>
      <c r="CM19" s="16"/>
      <c r="CN19" s="15"/>
      <c r="CO19" s="16"/>
      <c r="CP19" s="16"/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E19" s="15" t="s">
        <v>429</v>
      </c>
      <c r="DF19" s="16" t="s">
        <v>430</v>
      </c>
      <c r="DG19" s="63">
        <v>170.35</v>
      </c>
      <c r="DH19" s="15"/>
      <c r="DI19" s="16"/>
      <c r="DJ19" s="16"/>
      <c r="DK19" s="15"/>
      <c r="DL19" s="16"/>
      <c r="DM19" s="16"/>
      <c r="DN19" s="15"/>
      <c r="DO19" s="16"/>
      <c r="DP19" s="16"/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8" t="s">
        <v>306</v>
      </c>
      <c r="EG19" s="18"/>
      <c r="EH19" s="63">
        <v>89.06</v>
      </c>
      <c r="EI19" s="15"/>
      <c r="EJ19" s="16"/>
      <c r="EK19" s="16"/>
      <c r="EL19" s="15"/>
      <c r="EM19" s="16"/>
      <c r="EN19" s="16"/>
      <c r="EO19" s="16"/>
      <c r="EP19" s="16"/>
      <c r="EQ19" s="18" t="s">
        <v>541</v>
      </c>
      <c r="ER19" s="16" t="s">
        <v>542</v>
      </c>
      <c r="ES19" s="16">
        <v>1758.33</v>
      </c>
      <c r="ET19" s="18"/>
      <c r="EU19" s="16"/>
      <c r="EV19" s="16"/>
      <c r="EW19" s="18" t="s">
        <v>543</v>
      </c>
      <c r="EX19" s="16" t="s">
        <v>544</v>
      </c>
      <c r="EY19" s="16">
        <v>494.16</v>
      </c>
      <c r="EZ19" s="18" t="s">
        <v>537</v>
      </c>
      <c r="FA19" s="16" t="s">
        <v>545</v>
      </c>
      <c r="FB19" s="16">
        <v>221.76</v>
      </c>
      <c r="FC19" s="18" t="s">
        <v>546</v>
      </c>
      <c r="FD19" s="16" t="s">
        <v>547</v>
      </c>
      <c r="FE19" s="16">
        <v>172.27</v>
      </c>
      <c r="FF19" s="18"/>
      <c r="FG19" s="16"/>
      <c r="FH19" s="16"/>
      <c r="FI19" s="18" t="s">
        <v>548</v>
      </c>
      <c r="FJ19" s="16" t="s">
        <v>549</v>
      </c>
      <c r="FK19" s="16">
        <v>534.12</v>
      </c>
      <c r="FL19" s="18"/>
      <c r="FM19" s="16"/>
      <c r="FN19" s="16"/>
      <c r="FO19" s="18"/>
      <c r="FP19" s="16"/>
      <c r="FQ19" s="16"/>
    </row>
    <row r="20" spans="1:173" ht="45">
      <c r="A20" s="15"/>
      <c r="B20" s="15" t="s">
        <v>17</v>
      </c>
      <c r="C20" s="16">
        <v>623.42</v>
      </c>
      <c r="D20" s="15" t="s">
        <v>17</v>
      </c>
      <c r="E20" s="16">
        <v>623.42</v>
      </c>
      <c r="F20" s="15" t="s">
        <v>17</v>
      </c>
      <c r="G20" s="16">
        <v>623.42</v>
      </c>
      <c r="H20" s="15" t="s">
        <v>17</v>
      </c>
      <c r="I20" s="16">
        <v>623.42</v>
      </c>
      <c r="J20" s="15" t="s">
        <v>17</v>
      </c>
      <c r="K20" s="16">
        <v>623.42</v>
      </c>
      <c r="L20" s="15" t="s">
        <v>17</v>
      </c>
      <c r="M20" s="16">
        <v>623.42</v>
      </c>
      <c r="N20" s="15" t="s">
        <v>17</v>
      </c>
      <c r="O20" s="16">
        <v>623.42</v>
      </c>
      <c r="P20" s="15" t="s">
        <v>17</v>
      </c>
      <c r="Q20" s="16">
        <v>623.42</v>
      </c>
      <c r="R20" s="15" t="s">
        <v>17</v>
      </c>
      <c r="S20" s="17">
        <f t="shared" si="0"/>
        <v>4987.36</v>
      </c>
      <c r="T20" s="15" t="s">
        <v>42</v>
      </c>
      <c r="U20" s="16" t="s">
        <v>147</v>
      </c>
      <c r="V20" s="16">
        <v>44.53</v>
      </c>
      <c r="W20" s="15"/>
      <c r="X20" s="16"/>
      <c r="Y20" s="22"/>
      <c r="Z20" s="62" t="s">
        <v>85</v>
      </c>
      <c r="AA20" s="63" t="s">
        <v>102</v>
      </c>
      <c r="AB20" s="66">
        <v>670.09</v>
      </c>
      <c r="AC20" s="15"/>
      <c r="AD20" s="15"/>
      <c r="AE20" s="15"/>
      <c r="AF20" s="15"/>
      <c r="AG20" s="15" t="s">
        <v>311</v>
      </c>
      <c r="AH20" s="16"/>
      <c r="AI20" s="16">
        <v>44.54</v>
      </c>
      <c r="AJ20" s="15" t="s">
        <v>188</v>
      </c>
      <c r="AK20" s="16"/>
      <c r="AL20" s="16">
        <v>6731.37</v>
      </c>
      <c r="AM20" s="15" t="s">
        <v>312</v>
      </c>
      <c r="AN20" s="16"/>
      <c r="AO20" s="16">
        <v>757.05</v>
      </c>
      <c r="AP20" s="15" t="s">
        <v>310</v>
      </c>
      <c r="AQ20" s="16"/>
      <c r="AR20" s="16">
        <v>44.54</v>
      </c>
      <c r="AS20" s="15"/>
      <c r="AT20" s="16"/>
      <c r="AU20" s="25"/>
      <c r="AV20" s="18" t="s">
        <v>226</v>
      </c>
      <c r="AW20" s="20"/>
      <c r="AX20" s="16">
        <v>133.6</v>
      </c>
      <c r="AY20" s="15"/>
      <c r="AZ20" s="16"/>
      <c r="BA20" s="25"/>
      <c r="BB20" s="18" t="s">
        <v>226</v>
      </c>
      <c r="BC20" s="20"/>
      <c r="BD20" s="16">
        <v>133.6</v>
      </c>
      <c r="BE20" s="18"/>
      <c r="BF20" s="20"/>
      <c r="BG20" s="16"/>
      <c r="BH20" s="18"/>
      <c r="BI20" s="20"/>
      <c r="BJ20" s="16"/>
      <c r="BK20" s="18" t="s">
        <v>226</v>
      </c>
      <c r="BL20" s="20"/>
      <c r="BM20" s="16">
        <v>133.6</v>
      </c>
      <c r="BN20" s="18" t="s">
        <v>226</v>
      </c>
      <c r="BO20" s="20"/>
      <c r="BP20" s="16">
        <v>133.6</v>
      </c>
      <c r="BS20" s="18" t="s">
        <v>299</v>
      </c>
      <c r="BT20" s="20" t="s">
        <v>300</v>
      </c>
      <c r="BU20" s="16">
        <v>541.38</v>
      </c>
      <c r="BV20" s="18" t="s">
        <v>306</v>
      </c>
      <c r="BW20" s="18"/>
      <c r="BX20" s="16">
        <v>164.8</v>
      </c>
      <c r="BY20" s="18" t="s">
        <v>306</v>
      </c>
      <c r="BZ20" s="18"/>
      <c r="CA20" s="16">
        <v>164.8</v>
      </c>
      <c r="CB20" s="18" t="s">
        <v>306</v>
      </c>
      <c r="CC20" s="18"/>
      <c r="CD20" s="16">
        <v>164.8</v>
      </c>
      <c r="CE20" s="18" t="s">
        <v>306</v>
      </c>
      <c r="CF20" s="18"/>
      <c r="CG20" s="16">
        <v>164.8</v>
      </c>
      <c r="CH20" s="18" t="s">
        <v>306</v>
      </c>
      <c r="CI20" s="18"/>
      <c r="CJ20" s="16">
        <v>164.8</v>
      </c>
      <c r="CK20" s="18"/>
      <c r="CL20" s="18"/>
      <c r="CM20" s="16"/>
      <c r="CN20" s="18"/>
      <c r="CO20" s="18"/>
      <c r="CP20" s="16"/>
      <c r="CQ20" s="18"/>
      <c r="CR20" s="18"/>
      <c r="CS20" s="16"/>
      <c r="CT20" s="18"/>
      <c r="CU20" s="18"/>
      <c r="CV20" s="16"/>
      <c r="CW20" s="18"/>
      <c r="CX20" s="18"/>
      <c r="CY20" s="16"/>
      <c r="CZ20" s="18"/>
      <c r="DA20" s="18"/>
      <c r="DB20" s="16"/>
      <c r="DE20" s="15" t="s">
        <v>431</v>
      </c>
      <c r="DF20" s="16" t="s">
        <v>432</v>
      </c>
      <c r="DG20" s="85">
        <v>205.33</v>
      </c>
      <c r="DH20" s="15"/>
      <c r="DI20" s="16"/>
      <c r="DJ20" s="16"/>
      <c r="DK20" s="15"/>
      <c r="DL20" s="16"/>
      <c r="DM20" s="16"/>
      <c r="DN20" s="15"/>
      <c r="DO20" s="16"/>
      <c r="DP20" s="16"/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 t="s">
        <v>585</v>
      </c>
      <c r="EG20" s="16"/>
      <c r="EH20" s="63">
        <v>1298.52</v>
      </c>
      <c r="EI20" s="15"/>
      <c r="EJ20" s="16"/>
      <c r="EK20" s="16"/>
      <c r="EL20" s="15"/>
      <c r="EM20" s="16"/>
      <c r="EN20" s="16"/>
      <c r="EO20" s="16"/>
      <c r="EP20" s="16"/>
      <c r="EQ20" s="77" t="s">
        <v>537</v>
      </c>
      <c r="ER20" s="16" t="s">
        <v>550</v>
      </c>
      <c r="ES20" s="16">
        <v>221.76</v>
      </c>
      <c r="ET20" s="77"/>
      <c r="EU20" s="16"/>
      <c r="EV20" s="16"/>
      <c r="EW20" s="77" t="s">
        <v>551</v>
      </c>
      <c r="EX20" s="16" t="s">
        <v>544</v>
      </c>
      <c r="EY20" s="16">
        <v>6009.12</v>
      </c>
      <c r="EZ20" s="77" t="s">
        <v>552</v>
      </c>
      <c r="FA20" s="16" t="s">
        <v>553</v>
      </c>
      <c r="FB20" s="16">
        <v>39616.49</v>
      </c>
      <c r="FC20" s="77" t="s">
        <v>548</v>
      </c>
      <c r="FD20" s="16" t="s">
        <v>554</v>
      </c>
      <c r="FE20" s="16">
        <v>534.12</v>
      </c>
      <c r="FF20" s="77"/>
      <c r="FG20" s="16"/>
      <c r="FH20" s="16"/>
      <c r="FI20" s="77"/>
      <c r="FJ20" s="16"/>
      <c r="FK20" s="16"/>
      <c r="FL20" s="77"/>
      <c r="FM20" s="16"/>
      <c r="FN20" s="16"/>
      <c r="FO20" s="77"/>
      <c r="FP20" s="16"/>
      <c r="FQ20" s="16"/>
    </row>
    <row r="21" spans="1:173" ht="33.75">
      <c r="A21" s="15"/>
      <c r="B21" s="15" t="s">
        <v>17</v>
      </c>
      <c r="C21" s="16">
        <v>44.53</v>
      </c>
      <c r="D21" s="15" t="s">
        <v>17</v>
      </c>
      <c r="E21" s="16">
        <v>44.53</v>
      </c>
      <c r="F21" s="15" t="s">
        <v>17</v>
      </c>
      <c r="G21" s="16">
        <v>44.53</v>
      </c>
      <c r="H21" s="15" t="s">
        <v>17</v>
      </c>
      <c r="I21" s="16">
        <v>44.53</v>
      </c>
      <c r="J21" s="15" t="s">
        <v>17</v>
      </c>
      <c r="K21" s="16">
        <v>44.53</v>
      </c>
      <c r="L21" s="15" t="s">
        <v>17</v>
      </c>
      <c r="M21" s="16">
        <v>44.53</v>
      </c>
      <c r="N21" s="15" t="s">
        <v>17</v>
      </c>
      <c r="O21" s="16">
        <v>44.53</v>
      </c>
      <c r="P21" s="15" t="s">
        <v>17</v>
      </c>
      <c r="Q21" s="16">
        <v>44.53</v>
      </c>
      <c r="R21" s="15" t="s">
        <v>17</v>
      </c>
      <c r="S21" s="17">
        <f t="shared" si="0"/>
        <v>356.24</v>
      </c>
      <c r="T21" s="15" t="s">
        <v>43</v>
      </c>
      <c r="U21" s="16" t="s">
        <v>147</v>
      </c>
      <c r="V21" s="16">
        <v>44.53</v>
      </c>
      <c r="W21" s="15"/>
      <c r="X21" s="16"/>
      <c r="Y21" s="22"/>
      <c r="Z21" s="18" t="s">
        <v>4</v>
      </c>
      <c r="AA21" s="20"/>
      <c r="AB21" s="19">
        <v>133.04</v>
      </c>
      <c r="AC21" s="15"/>
      <c r="AD21" s="15"/>
      <c r="AE21" s="15"/>
      <c r="AF21" s="15"/>
      <c r="AG21" s="18" t="s">
        <v>226</v>
      </c>
      <c r="AH21" s="20"/>
      <c r="AI21" s="16">
        <v>133.6</v>
      </c>
      <c r="AJ21" s="15" t="s">
        <v>310</v>
      </c>
      <c r="AK21" s="16"/>
      <c r="AL21" s="16">
        <v>44.54</v>
      </c>
      <c r="AM21" s="18" t="s">
        <v>226</v>
      </c>
      <c r="AN21" s="20"/>
      <c r="AO21" s="16">
        <v>133.6</v>
      </c>
      <c r="AP21" s="15" t="s">
        <v>311</v>
      </c>
      <c r="AQ21" s="16"/>
      <c r="AR21" s="16">
        <v>44.54</v>
      </c>
      <c r="AS21" s="15"/>
      <c r="AT21" s="16"/>
      <c r="AU21" s="16"/>
      <c r="AV21" s="15"/>
      <c r="AW21" s="16"/>
      <c r="AX21" s="16"/>
      <c r="AY21" s="15"/>
      <c r="AZ21" s="16"/>
      <c r="BA21" s="16"/>
      <c r="BB21" s="11" t="s">
        <v>3</v>
      </c>
      <c r="BC21" s="16"/>
      <c r="BD21" s="16">
        <v>7169.33</v>
      </c>
      <c r="BE21" s="11" t="s">
        <v>3</v>
      </c>
      <c r="BF21" s="16"/>
      <c r="BG21" s="16">
        <v>7169.33</v>
      </c>
      <c r="BH21" s="11" t="s">
        <v>3</v>
      </c>
      <c r="BI21" s="16"/>
      <c r="BJ21" s="16">
        <v>7169.33</v>
      </c>
      <c r="BK21" s="11" t="s">
        <v>3</v>
      </c>
      <c r="BL21" s="16"/>
      <c r="BM21" s="16">
        <v>7169.33</v>
      </c>
      <c r="BN21" s="11" t="s">
        <v>3</v>
      </c>
      <c r="BO21" s="16"/>
      <c r="BP21" s="16">
        <v>7169.33</v>
      </c>
      <c r="BS21" s="11" t="s">
        <v>301</v>
      </c>
      <c r="BT21" s="16" t="s">
        <v>300</v>
      </c>
      <c r="BU21" s="16">
        <v>257.39</v>
      </c>
      <c r="BV21" s="11" t="s">
        <v>304</v>
      </c>
      <c r="BW21" s="16"/>
      <c r="BX21" s="23">
        <v>133.04</v>
      </c>
      <c r="BY21" s="11" t="s">
        <v>304</v>
      </c>
      <c r="BZ21" s="16"/>
      <c r="CA21" s="23">
        <v>133.04</v>
      </c>
      <c r="CB21" s="11" t="s">
        <v>304</v>
      </c>
      <c r="CC21" s="16"/>
      <c r="CD21" s="23">
        <v>133.04</v>
      </c>
      <c r="CE21" s="11" t="s">
        <v>304</v>
      </c>
      <c r="CF21" s="16"/>
      <c r="CG21" s="23">
        <v>133.04</v>
      </c>
      <c r="CH21" s="11" t="s">
        <v>304</v>
      </c>
      <c r="CI21" s="16"/>
      <c r="CJ21" s="23">
        <v>133.04</v>
      </c>
      <c r="CK21" s="11" t="s">
        <v>304</v>
      </c>
      <c r="CL21" s="16"/>
      <c r="CM21" s="23">
        <v>133.04</v>
      </c>
      <c r="CN21" s="11" t="s">
        <v>304</v>
      </c>
      <c r="CO21" s="16"/>
      <c r="CP21" s="23">
        <v>133.04</v>
      </c>
      <c r="CQ21" s="11" t="s">
        <v>304</v>
      </c>
      <c r="CR21" s="16"/>
      <c r="CS21" s="23">
        <v>133.04</v>
      </c>
      <c r="CT21" s="11" t="s">
        <v>304</v>
      </c>
      <c r="CU21" s="16"/>
      <c r="CV21" s="23">
        <v>133.04</v>
      </c>
      <c r="CW21" s="11" t="s">
        <v>304</v>
      </c>
      <c r="CX21" s="16"/>
      <c r="CY21" s="23">
        <v>133.04</v>
      </c>
      <c r="CZ21" s="11" t="s">
        <v>304</v>
      </c>
      <c r="DA21" s="16"/>
      <c r="DB21" s="23">
        <v>133.04</v>
      </c>
      <c r="DE21" s="15" t="s">
        <v>304</v>
      </c>
      <c r="DF21" s="16"/>
      <c r="DG21" s="63">
        <v>133.596</v>
      </c>
      <c r="DH21" s="15"/>
      <c r="DI21" s="16"/>
      <c r="DJ21" s="23"/>
      <c r="DK21" s="15"/>
      <c r="DL21" s="16"/>
      <c r="DM21" s="23"/>
      <c r="DN21" s="15"/>
      <c r="DO21" s="16"/>
      <c r="DP21" s="23"/>
      <c r="DQ21" s="15"/>
      <c r="DR21" s="16"/>
      <c r="DS21" s="23"/>
      <c r="DT21" s="15"/>
      <c r="DU21" s="16"/>
      <c r="DV21" s="23"/>
      <c r="DW21" s="15"/>
      <c r="DX21" s="16"/>
      <c r="DY21" s="23"/>
      <c r="DZ21" s="15"/>
      <c r="EA21" s="16"/>
      <c r="EB21" s="23"/>
      <c r="EC21" s="15"/>
      <c r="ED21" s="16"/>
      <c r="EE21" s="23"/>
      <c r="EF21" s="15"/>
      <c r="EG21" s="16"/>
      <c r="EH21" s="23"/>
      <c r="EI21" s="15"/>
      <c r="EJ21" s="16"/>
      <c r="EK21" s="23"/>
      <c r="EL21" s="15"/>
      <c r="EM21" s="16"/>
      <c r="EN21" s="23"/>
      <c r="EO21" s="23"/>
      <c r="EP21" s="23"/>
      <c r="EQ21" s="77"/>
      <c r="ER21" s="16"/>
      <c r="ES21" s="16"/>
      <c r="ET21" s="77"/>
      <c r="EU21" s="16"/>
      <c r="EV21" s="16"/>
      <c r="EW21" s="77" t="s">
        <v>555</v>
      </c>
      <c r="EX21" s="16" t="s">
        <v>544</v>
      </c>
      <c r="EY21" s="16">
        <v>1335.36</v>
      </c>
      <c r="EZ21" s="77" t="s">
        <v>556</v>
      </c>
      <c r="FA21" s="16" t="s">
        <v>557</v>
      </c>
      <c r="FB21" s="16">
        <v>6205.24</v>
      </c>
      <c r="FC21" s="77" t="s">
        <v>558</v>
      </c>
      <c r="FD21" s="16" t="s">
        <v>559</v>
      </c>
      <c r="FE21" s="16">
        <v>5458.67</v>
      </c>
      <c r="FF21" s="77"/>
      <c r="FG21" s="16"/>
      <c r="FH21" s="16"/>
      <c r="FI21" s="77"/>
      <c r="FJ21" s="16"/>
      <c r="FK21" s="16"/>
      <c r="FL21" s="77"/>
      <c r="FM21" s="16"/>
      <c r="FN21" s="16"/>
      <c r="FO21" s="77"/>
      <c r="FP21" s="16"/>
      <c r="FQ21" s="16"/>
    </row>
    <row r="22" spans="1:173" ht="45">
      <c r="A22" s="15"/>
      <c r="B22" s="15" t="s">
        <v>17</v>
      </c>
      <c r="C22" s="16">
        <v>44.53</v>
      </c>
      <c r="D22" s="15" t="s">
        <v>17</v>
      </c>
      <c r="E22" s="16">
        <v>44.53</v>
      </c>
      <c r="F22" s="15" t="s">
        <v>17</v>
      </c>
      <c r="G22" s="16">
        <v>44.53</v>
      </c>
      <c r="H22" s="15" t="s">
        <v>17</v>
      </c>
      <c r="I22" s="16">
        <v>44.53</v>
      </c>
      <c r="J22" s="15" t="s">
        <v>17</v>
      </c>
      <c r="K22" s="16">
        <v>44.53</v>
      </c>
      <c r="L22" s="15" t="s">
        <v>17</v>
      </c>
      <c r="M22" s="16">
        <v>44.53</v>
      </c>
      <c r="N22" s="15" t="s">
        <v>17</v>
      </c>
      <c r="O22" s="16">
        <v>44.53</v>
      </c>
      <c r="P22" s="15" t="s">
        <v>17</v>
      </c>
      <c r="Q22" s="16">
        <v>44.53</v>
      </c>
      <c r="R22" s="15" t="s">
        <v>17</v>
      </c>
      <c r="S22" s="17">
        <f t="shared" si="0"/>
        <v>356.24</v>
      </c>
      <c r="T22" s="15" t="s">
        <v>46</v>
      </c>
      <c r="U22" s="16" t="s">
        <v>147</v>
      </c>
      <c r="V22" s="16">
        <v>445.3</v>
      </c>
      <c r="W22" s="15"/>
      <c r="X22" s="16"/>
      <c r="Y22" s="22"/>
      <c r="Z22" s="15" t="s">
        <v>148</v>
      </c>
      <c r="AA22" s="16"/>
      <c r="AB22" s="22">
        <v>859.66</v>
      </c>
      <c r="AC22" s="15"/>
      <c r="AD22" s="15"/>
      <c r="AE22" s="15"/>
      <c r="AF22" s="15"/>
      <c r="AG22" s="67" t="s">
        <v>512</v>
      </c>
      <c r="AH22" s="68" t="s">
        <v>513</v>
      </c>
      <c r="AI22" s="68">
        <v>171.27</v>
      </c>
      <c r="AJ22" s="15" t="s">
        <v>311</v>
      </c>
      <c r="AK22" s="16"/>
      <c r="AL22" s="16">
        <v>44.54</v>
      </c>
      <c r="AM22" s="15"/>
      <c r="AN22" s="16"/>
      <c r="AO22" s="16"/>
      <c r="AP22" s="18" t="s">
        <v>226</v>
      </c>
      <c r="AQ22" s="20"/>
      <c r="AR22" s="16">
        <v>133.6</v>
      </c>
      <c r="AS22" s="15"/>
      <c r="AT22" s="16"/>
      <c r="AU22" s="16"/>
      <c r="AV22" s="15"/>
      <c r="AW22" s="16"/>
      <c r="AX22" s="16"/>
      <c r="AY22" s="15"/>
      <c r="AZ22" s="16"/>
      <c r="BA22" s="16"/>
      <c r="BB22" s="11" t="s">
        <v>149</v>
      </c>
      <c r="BC22" s="16"/>
      <c r="BD22" s="16">
        <v>7614.63</v>
      </c>
      <c r="BE22" s="11" t="s">
        <v>149</v>
      </c>
      <c r="BF22" s="16"/>
      <c r="BG22" s="16">
        <v>7614.63</v>
      </c>
      <c r="BH22" s="11" t="s">
        <v>149</v>
      </c>
      <c r="BI22" s="16"/>
      <c r="BJ22" s="16">
        <v>7614.63</v>
      </c>
      <c r="BK22" s="11" t="s">
        <v>149</v>
      </c>
      <c r="BL22" s="16"/>
      <c r="BM22" s="16">
        <v>7614.63</v>
      </c>
      <c r="BN22" s="11" t="s">
        <v>149</v>
      </c>
      <c r="BO22" s="16"/>
      <c r="BP22" s="16">
        <v>7614.63</v>
      </c>
      <c r="BS22" s="11" t="s">
        <v>299</v>
      </c>
      <c r="BT22" s="16" t="s">
        <v>300</v>
      </c>
      <c r="BU22" s="16">
        <v>180.46</v>
      </c>
      <c r="BV22" s="15" t="s">
        <v>226</v>
      </c>
      <c r="BW22" s="16"/>
      <c r="BX22" s="16">
        <v>133.6</v>
      </c>
      <c r="BY22" s="11"/>
      <c r="BZ22" s="16"/>
      <c r="CA22" s="16"/>
      <c r="CB22" s="11"/>
      <c r="CC22" s="16"/>
      <c r="CD22" s="16"/>
      <c r="CE22" s="11"/>
      <c r="CF22" s="16"/>
      <c r="CG22" s="16"/>
      <c r="CH22" s="11"/>
      <c r="CI22" s="16"/>
      <c r="CJ22" s="16"/>
      <c r="CK22" s="11"/>
      <c r="CL22" s="16"/>
      <c r="CM22" s="16"/>
      <c r="CN22" s="11"/>
      <c r="CO22" s="16"/>
      <c r="CP22" s="16"/>
      <c r="CQ22" s="11"/>
      <c r="CR22" s="16"/>
      <c r="CS22" s="16"/>
      <c r="CT22" s="11"/>
      <c r="CU22" s="16"/>
      <c r="CV22" s="16"/>
      <c r="CW22" s="11"/>
      <c r="CX22" s="16"/>
      <c r="CY22" s="16"/>
      <c r="CZ22" s="11"/>
      <c r="DA22" s="16"/>
      <c r="DB22" s="16"/>
      <c r="DE22" s="18" t="s">
        <v>306</v>
      </c>
      <c r="DF22" s="18"/>
      <c r="DG22" s="63">
        <v>89.06</v>
      </c>
      <c r="DH22" s="11"/>
      <c r="DI22" s="16"/>
      <c r="DJ22" s="16"/>
      <c r="DK22" s="11"/>
      <c r="DL22" s="16"/>
      <c r="DM22" s="16"/>
      <c r="DN22" s="11"/>
      <c r="DO22" s="16"/>
      <c r="DP22" s="16"/>
      <c r="DQ22" s="11"/>
      <c r="DR22" s="16"/>
      <c r="DS22" s="16"/>
      <c r="DT22" s="11"/>
      <c r="DU22" s="16"/>
      <c r="DV22" s="16"/>
      <c r="DW22" s="11"/>
      <c r="DX22" s="16"/>
      <c r="DY22" s="16"/>
      <c r="DZ22" s="11"/>
      <c r="EA22" s="16"/>
      <c r="EB22" s="16"/>
      <c r="EC22" s="11"/>
      <c r="ED22" s="16"/>
      <c r="EE22" s="16"/>
      <c r="EF22" s="11"/>
      <c r="EG22" s="16"/>
      <c r="EH22" s="16"/>
      <c r="EI22" s="11"/>
      <c r="EJ22" s="16"/>
      <c r="EK22" s="16"/>
      <c r="EL22" s="11"/>
      <c r="EM22" s="16"/>
      <c r="EN22" s="16"/>
      <c r="EO22" s="16"/>
      <c r="EP22" s="16"/>
      <c r="EQ22" s="77"/>
      <c r="ER22" s="16"/>
      <c r="ES22" s="23"/>
      <c r="ET22" s="77"/>
      <c r="EU22" s="16"/>
      <c r="EV22" s="23"/>
      <c r="EW22" s="77" t="s">
        <v>560</v>
      </c>
      <c r="EX22" s="16" t="s">
        <v>544</v>
      </c>
      <c r="EY22" s="23">
        <v>494.16</v>
      </c>
      <c r="EZ22" s="77" t="s">
        <v>561</v>
      </c>
      <c r="FA22" s="16" t="s">
        <v>562</v>
      </c>
      <c r="FB22" s="23">
        <v>121.35</v>
      </c>
      <c r="FC22" s="77" t="s">
        <v>563</v>
      </c>
      <c r="FD22" s="16" t="s">
        <v>564</v>
      </c>
      <c r="FE22" s="23">
        <v>357.51</v>
      </c>
      <c r="FF22" s="77"/>
      <c r="FG22" s="16"/>
      <c r="FH22" s="23"/>
      <c r="FI22" s="77"/>
      <c r="FJ22" s="16"/>
      <c r="FK22" s="23"/>
      <c r="FL22" s="77"/>
      <c r="FM22" s="16"/>
      <c r="FN22" s="23"/>
      <c r="FO22" s="77"/>
      <c r="FP22" s="16"/>
      <c r="FQ22" s="23"/>
    </row>
    <row r="23" spans="1:173" ht="45">
      <c r="A23" s="15"/>
      <c r="B23" s="15" t="s">
        <v>17</v>
      </c>
      <c r="C23" s="16">
        <v>445.3</v>
      </c>
      <c r="D23" s="15" t="s">
        <v>17</v>
      </c>
      <c r="E23" s="16">
        <v>445.3</v>
      </c>
      <c r="F23" s="15" t="s">
        <v>17</v>
      </c>
      <c r="G23" s="16">
        <v>445.3</v>
      </c>
      <c r="H23" s="15" t="s">
        <v>17</v>
      </c>
      <c r="I23" s="16">
        <v>445.3</v>
      </c>
      <c r="J23" s="15" t="s">
        <v>17</v>
      </c>
      <c r="K23" s="16">
        <v>445.3</v>
      </c>
      <c r="L23" s="15" t="s">
        <v>17</v>
      </c>
      <c r="M23" s="16">
        <v>445.3</v>
      </c>
      <c r="N23" s="15" t="s">
        <v>17</v>
      </c>
      <c r="O23" s="16">
        <v>445.3</v>
      </c>
      <c r="P23" s="15" t="s">
        <v>17</v>
      </c>
      <c r="Q23" s="16">
        <v>445.3</v>
      </c>
      <c r="R23" s="15" t="s">
        <v>17</v>
      </c>
      <c r="S23" s="17">
        <f t="shared" si="0"/>
        <v>3562.4000000000005</v>
      </c>
      <c r="T23" s="15" t="s">
        <v>45</v>
      </c>
      <c r="U23" s="16" t="s">
        <v>147</v>
      </c>
      <c r="V23" s="16">
        <v>1246.84</v>
      </c>
      <c r="W23" s="15"/>
      <c r="X23" s="16"/>
      <c r="Y23" s="22"/>
      <c r="Z23" s="11" t="s">
        <v>3</v>
      </c>
      <c r="AA23" s="16"/>
      <c r="AB23" s="16">
        <v>7080.27</v>
      </c>
      <c r="AC23" s="15"/>
      <c r="AD23" s="15"/>
      <c r="AE23" s="15"/>
      <c r="AF23" s="15"/>
      <c r="AG23" s="15"/>
      <c r="AH23" s="16"/>
      <c r="AI23" s="16"/>
      <c r="AJ23" s="18" t="s">
        <v>226</v>
      </c>
      <c r="AK23" s="20"/>
      <c r="AL23" s="16">
        <v>133.6</v>
      </c>
      <c r="AM23" s="15"/>
      <c r="AN23" s="16"/>
      <c r="AO23" s="16"/>
      <c r="AP23" s="15"/>
      <c r="AQ23" s="16"/>
      <c r="AR23" s="16"/>
      <c r="AS23" s="15"/>
      <c r="AT23" s="16"/>
      <c r="AU23" s="16"/>
      <c r="AV23" s="15"/>
      <c r="AW23" s="16"/>
      <c r="AX23" s="16"/>
      <c r="AY23" s="15"/>
      <c r="AZ23" s="16"/>
      <c r="BA23" s="16"/>
      <c r="BB23" s="15" t="s">
        <v>310</v>
      </c>
      <c r="BC23" s="16"/>
      <c r="BD23" s="16">
        <v>44.54</v>
      </c>
      <c r="BE23" s="15" t="s">
        <v>312</v>
      </c>
      <c r="BF23" s="16"/>
      <c r="BG23" s="16">
        <v>757.05</v>
      </c>
      <c r="BH23" s="15"/>
      <c r="BI23" s="16"/>
      <c r="BJ23" s="16"/>
      <c r="BK23" s="15" t="s">
        <v>271</v>
      </c>
      <c r="BL23" s="16" t="s">
        <v>272</v>
      </c>
      <c r="BM23" s="16">
        <v>3280.2</v>
      </c>
      <c r="BN23" s="15" t="s">
        <v>256</v>
      </c>
      <c r="BO23" s="16" t="s">
        <v>283</v>
      </c>
      <c r="BP23" s="16">
        <v>1414.36</v>
      </c>
      <c r="BS23" s="15" t="s">
        <v>302</v>
      </c>
      <c r="BT23" s="16" t="s">
        <v>303</v>
      </c>
      <c r="BU23" s="16">
        <v>302.84</v>
      </c>
      <c r="BV23" s="15"/>
      <c r="BW23" s="16"/>
      <c r="BX23" s="16"/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 t="s">
        <v>314</v>
      </c>
      <c r="CU23" s="16"/>
      <c r="CV23" s="16">
        <v>241.82</v>
      </c>
      <c r="CW23" s="15"/>
      <c r="CX23" s="16"/>
      <c r="CY23" s="16"/>
      <c r="CZ23" s="15"/>
      <c r="DA23" s="16"/>
      <c r="DB23" s="16"/>
      <c r="DE23" s="15" t="s">
        <v>439</v>
      </c>
      <c r="DF23" s="16"/>
      <c r="DG23" s="63">
        <v>384.87</v>
      </c>
      <c r="DH23" s="15"/>
      <c r="DI23" s="16"/>
      <c r="DJ23" s="16"/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  <c r="EQ23" s="75"/>
      <c r="ER23" s="16"/>
      <c r="ES23" s="16"/>
      <c r="ET23" s="75"/>
      <c r="EU23" s="16"/>
      <c r="EV23" s="16"/>
      <c r="EW23" s="77" t="s">
        <v>565</v>
      </c>
      <c r="EX23" s="16" t="s">
        <v>544</v>
      </c>
      <c r="EY23" s="16">
        <v>667.68</v>
      </c>
      <c r="EZ23" s="77" t="s">
        <v>566</v>
      </c>
      <c r="FA23" s="16" t="s">
        <v>562</v>
      </c>
      <c r="FB23" s="16">
        <v>121.35</v>
      </c>
      <c r="FC23" s="77" t="s">
        <v>567</v>
      </c>
      <c r="FD23" s="16" t="s">
        <v>568</v>
      </c>
      <c r="FE23" s="16">
        <v>340.71</v>
      </c>
      <c r="FF23" s="77"/>
      <c r="FG23" s="16"/>
      <c r="FH23" s="16"/>
      <c r="FI23" s="77"/>
      <c r="FJ23" s="16"/>
      <c r="FK23" s="16"/>
      <c r="FL23" s="77"/>
      <c r="FM23" s="16"/>
      <c r="FN23" s="16"/>
      <c r="FO23" s="77"/>
      <c r="FP23" s="16"/>
      <c r="FQ23" s="16"/>
    </row>
    <row r="24" spans="1:173" ht="12.75" customHeight="1">
      <c r="A24" s="15"/>
      <c r="B24" s="15" t="s">
        <v>17</v>
      </c>
      <c r="C24" s="16">
        <v>1246.84</v>
      </c>
      <c r="D24" s="15" t="s">
        <v>17</v>
      </c>
      <c r="E24" s="16">
        <v>1246.84</v>
      </c>
      <c r="F24" s="15" t="s">
        <v>17</v>
      </c>
      <c r="G24" s="16">
        <v>1246.84</v>
      </c>
      <c r="H24" s="15" t="s">
        <v>17</v>
      </c>
      <c r="I24" s="16">
        <v>1246.84</v>
      </c>
      <c r="J24" s="15" t="s">
        <v>17</v>
      </c>
      <c r="K24" s="16">
        <v>1246.84</v>
      </c>
      <c r="L24" s="15" t="s">
        <v>17</v>
      </c>
      <c r="M24" s="16">
        <v>1246.84</v>
      </c>
      <c r="N24" s="15" t="s">
        <v>17</v>
      </c>
      <c r="O24" s="16">
        <v>1246.84</v>
      </c>
      <c r="P24" s="15" t="s">
        <v>17</v>
      </c>
      <c r="Q24" s="16">
        <v>1246.84</v>
      </c>
      <c r="R24" s="15" t="s">
        <v>17</v>
      </c>
      <c r="S24" s="17">
        <f t="shared" si="0"/>
        <v>9974.72</v>
      </c>
      <c r="T24" s="15" t="s">
        <v>44</v>
      </c>
      <c r="U24" s="16" t="s">
        <v>147</v>
      </c>
      <c r="V24" s="16">
        <v>222.65</v>
      </c>
      <c r="W24" s="15"/>
      <c r="X24" s="16"/>
      <c r="Y24" s="22"/>
      <c r="Z24" s="11" t="s">
        <v>5</v>
      </c>
      <c r="AA24" s="16"/>
      <c r="AB24" s="16">
        <v>2983.51</v>
      </c>
      <c r="AC24" s="15"/>
      <c r="AD24" s="15"/>
      <c r="AE24" s="15"/>
      <c r="AF24" s="15"/>
      <c r="AG24" s="15"/>
      <c r="AH24" s="16"/>
      <c r="AI24" s="16"/>
      <c r="AJ24" s="15"/>
      <c r="AK24" s="16"/>
      <c r="AL24" s="16"/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 t="s">
        <v>311</v>
      </c>
      <c r="BC24" s="16"/>
      <c r="BD24" s="16">
        <v>44.54</v>
      </c>
      <c r="BE24" s="15"/>
      <c r="BF24" s="16"/>
      <c r="BG24" s="16"/>
      <c r="BH24" s="15"/>
      <c r="BI24" s="16"/>
      <c r="BJ24" s="16"/>
      <c r="BK24" s="15" t="s">
        <v>273</v>
      </c>
      <c r="BL24" s="16" t="s">
        <v>272</v>
      </c>
      <c r="BM24" s="16">
        <v>3951.86</v>
      </c>
      <c r="BN24" s="15" t="s">
        <v>310</v>
      </c>
      <c r="BO24" s="16"/>
      <c r="BP24" s="16">
        <v>44.54</v>
      </c>
      <c r="BS24" s="15" t="s">
        <v>313</v>
      </c>
      <c r="BT24" s="16"/>
      <c r="BU24" s="16">
        <v>268.11</v>
      </c>
      <c r="BV24" s="15" t="s">
        <v>313</v>
      </c>
      <c r="BW24" s="16"/>
      <c r="BX24" s="16">
        <v>268.11</v>
      </c>
      <c r="BY24" s="15" t="s">
        <v>313</v>
      </c>
      <c r="BZ24" s="16"/>
      <c r="CA24" s="16">
        <v>268.11</v>
      </c>
      <c r="CB24" s="15" t="s">
        <v>313</v>
      </c>
      <c r="CC24" s="16"/>
      <c r="CD24" s="16">
        <v>268.11</v>
      </c>
      <c r="CE24" s="15" t="s">
        <v>313</v>
      </c>
      <c r="CF24" s="16"/>
      <c r="CG24" s="16">
        <v>268.11</v>
      </c>
      <c r="CH24" s="15" t="s">
        <v>313</v>
      </c>
      <c r="CI24" s="16"/>
      <c r="CJ24" s="16">
        <v>268.11</v>
      </c>
      <c r="CK24" s="15" t="s">
        <v>313</v>
      </c>
      <c r="CL24" s="16"/>
      <c r="CM24" s="16">
        <v>268.11</v>
      </c>
      <c r="CN24" s="15" t="s">
        <v>313</v>
      </c>
      <c r="CO24" s="16"/>
      <c r="CP24" s="16">
        <v>268.11</v>
      </c>
      <c r="CQ24" s="15" t="s">
        <v>313</v>
      </c>
      <c r="CR24" s="16"/>
      <c r="CS24" s="16">
        <v>268.11</v>
      </c>
      <c r="CT24" s="15" t="s">
        <v>313</v>
      </c>
      <c r="CU24" s="16"/>
      <c r="CV24" s="16">
        <v>268.11</v>
      </c>
      <c r="CW24" s="15" t="s">
        <v>313</v>
      </c>
      <c r="CX24" s="16"/>
      <c r="CY24" s="16">
        <v>268.11</v>
      </c>
      <c r="CZ24" s="15" t="s">
        <v>313</v>
      </c>
      <c r="DA24" s="16"/>
      <c r="DB24" s="16">
        <v>268.11</v>
      </c>
      <c r="DE24" s="15"/>
      <c r="DF24" s="16"/>
      <c r="DG24" s="16"/>
      <c r="DH24" s="15"/>
      <c r="DI24" s="16"/>
      <c r="DJ24" s="16"/>
      <c r="DK24" s="15"/>
      <c r="DL24" s="16"/>
      <c r="DM24" s="16"/>
      <c r="DN24" s="15"/>
      <c r="DO24" s="16"/>
      <c r="DP24" s="16"/>
      <c r="DQ24" s="15"/>
      <c r="DR24" s="16"/>
      <c r="DS24" s="16"/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  <c r="EQ24" s="77"/>
      <c r="ER24" s="16"/>
      <c r="ES24" s="16"/>
      <c r="ET24" s="77"/>
      <c r="EU24" s="16"/>
      <c r="EV24" s="16"/>
      <c r="EW24" s="77" t="s">
        <v>569</v>
      </c>
      <c r="EX24" s="16" t="s">
        <v>544</v>
      </c>
      <c r="EY24" s="16">
        <v>694.72</v>
      </c>
      <c r="EZ24" s="77" t="s">
        <v>570</v>
      </c>
      <c r="FA24" s="16" t="s">
        <v>571</v>
      </c>
      <c r="FB24" s="16">
        <v>20339</v>
      </c>
      <c r="FC24" s="77" t="s">
        <v>572</v>
      </c>
      <c r="FD24" s="16" t="s">
        <v>573</v>
      </c>
      <c r="FE24" s="16">
        <v>901.78</v>
      </c>
      <c r="FF24" s="77"/>
      <c r="FG24" s="16"/>
      <c r="FH24" s="16"/>
      <c r="FI24" s="77"/>
      <c r="FJ24" s="16"/>
      <c r="FK24" s="16"/>
      <c r="FL24" s="77"/>
      <c r="FM24" s="16"/>
      <c r="FN24" s="16"/>
      <c r="FO24" s="77"/>
      <c r="FP24" s="16"/>
      <c r="FQ24" s="16"/>
    </row>
    <row r="25" spans="1:173" ht="22.5">
      <c r="A25" s="15"/>
      <c r="B25" s="15" t="s">
        <v>17</v>
      </c>
      <c r="C25" s="16">
        <v>222.65</v>
      </c>
      <c r="D25" s="15" t="s">
        <v>17</v>
      </c>
      <c r="E25" s="16">
        <v>222.65</v>
      </c>
      <c r="F25" s="15" t="s">
        <v>17</v>
      </c>
      <c r="G25" s="16">
        <v>222.65</v>
      </c>
      <c r="H25" s="15" t="s">
        <v>17</v>
      </c>
      <c r="I25" s="16">
        <v>222.65</v>
      </c>
      <c r="J25" s="15" t="s">
        <v>17</v>
      </c>
      <c r="K25" s="16">
        <v>222.65</v>
      </c>
      <c r="L25" s="15" t="s">
        <v>17</v>
      </c>
      <c r="M25" s="16">
        <v>222.65</v>
      </c>
      <c r="N25" s="15" t="s">
        <v>17</v>
      </c>
      <c r="O25" s="16">
        <v>222.65</v>
      </c>
      <c r="P25" s="15" t="s">
        <v>17</v>
      </c>
      <c r="Q25" s="16">
        <v>222.65</v>
      </c>
      <c r="R25" s="15" t="s">
        <v>17</v>
      </c>
      <c r="S25" s="17">
        <f t="shared" si="0"/>
        <v>1781.2000000000003</v>
      </c>
      <c r="T25" s="11" t="s">
        <v>3</v>
      </c>
      <c r="U25" s="16" t="s">
        <v>147</v>
      </c>
      <c r="V25" s="16">
        <v>7080.27</v>
      </c>
      <c r="W25" s="15"/>
      <c r="X25" s="16"/>
      <c r="Y25" s="22"/>
      <c r="Z25" s="15"/>
      <c r="AA25" s="16"/>
      <c r="AB25" s="22"/>
      <c r="AC25" s="15"/>
      <c r="AD25" s="15"/>
      <c r="AE25" s="15"/>
      <c r="AF25" s="15"/>
      <c r="AG25" s="15"/>
      <c r="AH25" s="16"/>
      <c r="AI25" s="16"/>
      <c r="AJ25" s="15"/>
      <c r="AK25" s="16"/>
      <c r="AL25" s="16"/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 t="s">
        <v>274</v>
      </c>
      <c r="BL25" s="16" t="s">
        <v>275</v>
      </c>
      <c r="BM25" s="16">
        <v>8000</v>
      </c>
      <c r="BN25" s="15" t="s">
        <v>311</v>
      </c>
      <c r="BO25" s="16"/>
      <c r="BP25" s="16">
        <v>44.54</v>
      </c>
      <c r="BS25" s="15" t="s">
        <v>314</v>
      </c>
      <c r="BT25" s="16"/>
      <c r="BU25" s="16">
        <v>241.82</v>
      </c>
      <c r="BV25" s="15"/>
      <c r="BW25" s="16"/>
      <c r="BX25" s="16"/>
      <c r="BY25" s="15"/>
      <c r="BZ25" s="16"/>
      <c r="CA25" s="16"/>
      <c r="CB25" s="15" t="s">
        <v>314</v>
      </c>
      <c r="CC25" s="16"/>
      <c r="CD25" s="16">
        <v>241.82</v>
      </c>
      <c r="CE25" s="15"/>
      <c r="CF25" s="16"/>
      <c r="CG25" s="16"/>
      <c r="CH25" s="15"/>
      <c r="CI25" s="16"/>
      <c r="CJ25" s="16"/>
      <c r="CK25" s="15" t="s">
        <v>314</v>
      </c>
      <c r="CL25" s="16"/>
      <c r="CM25" s="16">
        <v>241.82</v>
      </c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 t="s">
        <v>440</v>
      </c>
      <c r="DF25" s="16"/>
      <c r="DG25" s="63">
        <v>1362.77</v>
      </c>
      <c r="DH25" s="15"/>
      <c r="DI25" s="16"/>
      <c r="DJ25" s="16"/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77"/>
      <c r="ER25" s="16"/>
      <c r="ES25" s="16"/>
      <c r="ET25" s="77"/>
      <c r="EU25" s="16"/>
      <c r="EV25" s="16"/>
      <c r="EW25" s="77" t="s">
        <v>574</v>
      </c>
      <c r="EX25" s="16" t="s">
        <v>544</v>
      </c>
      <c r="EY25" s="16">
        <v>347.35</v>
      </c>
      <c r="EZ25" s="77"/>
      <c r="FA25" s="16"/>
      <c r="FB25" s="16"/>
      <c r="FC25" s="77" t="s">
        <v>537</v>
      </c>
      <c r="FD25" s="16" t="s">
        <v>575</v>
      </c>
      <c r="FE25" s="16">
        <v>221.76</v>
      </c>
      <c r="FF25" s="77"/>
      <c r="FG25" s="16"/>
      <c r="FH25" s="16"/>
      <c r="FI25" s="77"/>
      <c r="FJ25" s="16"/>
      <c r="FK25" s="16"/>
      <c r="FL25" s="77"/>
      <c r="FM25" s="16"/>
      <c r="FN25" s="16"/>
      <c r="FO25" s="77"/>
      <c r="FP25" s="16"/>
      <c r="FQ25" s="16"/>
    </row>
    <row r="26" spans="1:173" ht="45">
      <c r="A26" s="11"/>
      <c r="B26" s="15" t="s">
        <v>17</v>
      </c>
      <c r="C26" s="16">
        <v>7080.27</v>
      </c>
      <c r="D26" s="15" t="s">
        <v>17</v>
      </c>
      <c r="E26" s="16">
        <v>7080.27</v>
      </c>
      <c r="F26" s="15" t="s">
        <v>17</v>
      </c>
      <c r="G26" s="16">
        <v>7080.27</v>
      </c>
      <c r="H26" s="15" t="s">
        <v>17</v>
      </c>
      <c r="I26" s="16">
        <v>7080.27</v>
      </c>
      <c r="J26" s="15" t="s">
        <v>17</v>
      </c>
      <c r="K26" s="16">
        <v>7080.27</v>
      </c>
      <c r="L26" s="15" t="s">
        <v>17</v>
      </c>
      <c r="M26" s="16">
        <v>7080.27</v>
      </c>
      <c r="N26" s="15" t="s">
        <v>17</v>
      </c>
      <c r="O26" s="16">
        <v>7080.27</v>
      </c>
      <c r="P26" s="15" t="s">
        <v>17</v>
      </c>
      <c r="Q26" s="16">
        <v>7080.27</v>
      </c>
      <c r="R26" s="15" t="s">
        <v>17</v>
      </c>
      <c r="S26" s="17">
        <f t="shared" si="0"/>
        <v>56642.16000000002</v>
      </c>
      <c r="T26" s="11" t="s">
        <v>5</v>
      </c>
      <c r="U26" s="16" t="s">
        <v>147</v>
      </c>
      <c r="V26" s="16">
        <v>2983.51</v>
      </c>
      <c r="W26" s="15"/>
      <c r="X26" s="16"/>
      <c r="Y26" s="22"/>
      <c r="Z26" s="15"/>
      <c r="AA26" s="16"/>
      <c r="AB26" s="22"/>
      <c r="AC26" s="15"/>
      <c r="AD26" s="15"/>
      <c r="AE26" s="15"/>
      <c r="AF26" s="15"/>
      <c r="AG26" s="15"/>
      <c r="AH26" s="16"/>
      <c r="AI26" s="16"/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 t="s">
        <v>288</v>
      </c>
      <c r="BL26" s="16"/>
      <c r="BM26" s="16">
        <v>235.79</v>
      </c>
      <c r="BN26" s="15" t="s">
        <v>312</v>
      </c>
      <c r="BO26" s="16"/>
      <c r="BP26" s="16">
        <v>757.05</v>
      </c>
      <c r="BS26" s="18" t="s">
        <v>181</v>
      </c>
      <c r="BT26" s="20"/>
      <c r="BU26" s="19">
        <v>932.67</v>
      </c>
      <c r="BV26" s="18" t="s">
        <v>181</v>
      </c>
      <c r="BW26" s="20"/>
      <c r="BX26" s="19">
        <v>932.67</v>
      </c>
      <c r="BY26" s="18" t="s">
        <v>181</v>
      </c>
      <c r="BZ26" s="20"/>
      <c r="CA26" s="19">
        <v>932.67</v>
      </c>
      <c r="CB26" s="18" t="s">
        <v>181</v>
      </c>
      <c r="CC26" s="20"/>
      <c r="CD26" s="19">
        <v>932.67</v>
      </c>
      <c r="CE26" s="18" t="s">
        <v>181</v>
      </c>
      <c r="CF26" s="20"/>
      <c r="CG26" s="19">
        <v>932.67</v>
      </c>
      <c r="CH26" s="18" t="s">
        <v>181</v>
      </c>
      <c r="CI26" s="20"/>
      <c r="CJ26" s="19">
        <v>932.67</v>
      </c>
      <c r="CK26" s="18" t="s">
        <v>181</v>
      </c>
      <c r="CL26" s="20"/>
      <c r="CM26" s="19">
        <v>932.67</v>
      </c>
      <c r="CN26" s="18" t="s">
        <v>181</v>
      </c>
      <c r="CO26" s="20"/>
      <c r="CP26" s="19">
        <v>932.67</v>
      </c>
      <c r="CQ26" s="18" t="s">
        <v>181</v>
      </c>
      <c r="CR26" s="20"/>
      <c r="CS26" s="19">
        <v>932.67</v>
      </c>
      <c r="CT26" s="18" t="s">
        <v>181</v>
      </c>
      <c r="CU26" s="20"/>
      <c r="CV26" s="19">
        <v>932.67</v>
      </c>
      <c r="CW26" s="18" t="s">
        <v>181</v>
      </c>
      <c r="CX26" s="20"/>
      <c r="CY26" s="19">
        <v>932.67</v>
      </c>
      <c r="CZ26" s="18" t="s">
        <v>181</v>
      </c>
      <c r="DA26" s="20"/>
      <c r="DB26" s="19">
        <v>932.67</v>
      </c>
      <c r="DE26" s="18" t="s">
        <v>181</v>
      </c>
      <c r="DF26" s="20"/>
      <c r="DG26" s="84">
        <v>1068.768</v>
      </c>
      <c r="DH26" s="18" t="s">
        <v>181</v>
      </c>
      <c r="DI26" s="20"/>
      <c r="DJ26" s="84">
        <v>1068.768</v>
      </c>
      <c r="DK26" s="18" t="s">
        <v>181</v>
      </c>
      <c r="DL26" s="20"/>
      <c r="DM26" s="84">
        <v>1068.768</v>
      </c>
      <c r="DN26" s="18" t="s">
        <v>181</v>
      </c>
      <c r="DO26" s="20"/>
      <c r="DP26" s="84">
        <v>1068.768</v>
      </c>
      <c r="DQ26" s="18" t="s">
        <v>181</v>
      </c>
      <c r="DR26" s="20"/>
      <c r="DS26" s="84">
        <v>1068.768</v>
      </c>
      <c r="DT26" s="18" t="s">
        <v>181</v>
      </c>
      <c r="DU26" s="20"/>
      <c r="DV26" s="84">
        <v>1068.768</v>
      </c>
      <c r="DW26" s="18" t="s">
        <v>181</v>
      </c>
      <c r="DX26" s="20"/>
      <c r="DY26" s="84">
        <v>1068.768</v>
      </c>
      <c r="DZ26" s="18" t="s">
        <v>181</v>
      </c>
      <c r="EA26" s="20"/>
      <c r="EB26" s="84">
        <v>1068.768</v>
      </c>
      <c r="EC26" s="18" t="s">
        <v>181</v>
      </c>
      <c r="ED26" s="20"/>
      <c r="EE26" s="84">
        <v>1068.768</v>
      </c>
      <c r="EF26" s="18" t="s">
        <v>181</v>
      </c>
      <c r="EG26" s="20"/>
      <c r="EH26" s="84">
        <v>1068.768</v>
      </c>
      <c r="EI26" s="18" t="s">
        <v>181</v>
      </c>
      <c r="EJ26" s="20"/>
      <c r="EK26" s="84">
        <v>1068.768</v>
      </c>
      <c r="EL26" s="18" t="s">
        <v>181</v>
      </c>
      <c r="EM26" s="20"/>
      <c r="EN26" s="84">
        <v>1068.768</v>
      </c>
      <c r="EO26" s="19"/>
      <c r="EP26" s="19"/>
      <c r="EQ26" s="77"/>
      <c r="ER26" s="16"/>
      <c r="ES26" s="16"/>
      <c r="ET26" s="77"/>
      <c r="EU26" s="16"/>
      <c r="EV26" s="16"/>
      <c r="EW26" s="77" t="s">
        <v>576</v>
      </c>
      <c r="EX26" s="16" t="s">
        <v>577</v>
      </c>
      <c r="EY26" s="16">
        <v>3097.24</v>
      </c>
      <c r="EZ26" s="77"/>
      <c r="FA26" s="16"/>
      <c r="FB26" s="16"/>
      <c r="FC26" s="77" t="s">
        <v>578</v>
      </c>
      <c r="FD26" s="16" t="s">
        <v>579</v>
      </c>
      <c r="FE26" s="16">
        <v>1612.65</v>
      </c>
      <c r="FF26" s="77"/>
      <c r="FG26" s="16"/>
      <c r="FH26" s="16"/>
      <c r="FI26" s="77"/>
      <c r="FJ26" s="16"/>
      <c r="FK26" s="16"/>
      <c r="FL26" s="77"/>
      <c r="FM26" s="16"/>
      <c r="FN26" s="16"/>
      <c r="FO26" s="77"/>
      <c r="FP26" s="16"/>
      <c r="FQ26" s="16"/>
    </row>
    <row r="27" spans="1:173" ht="22.5">
      <c r="A27" s="11"/>
      <c r="B27" s="15" t="s">
        <v>17</v>
      </c>
      <c r="C27" s="16">
        <v>133.59</v>
      </c>
      <c r="D27" s="15" t="s">
        <v>17</v>
      </c>
      <c r="E27" s="16">
        <v>133.59</v>
      </c>
      <c r="F27" s="15" t="s">
        <v>17</v>
      </c>
      <c r="G27" s="16">
        <v>133.59</v>
      </c>
      <c r="H27" s="15" t="s">
        <v>17</v>
      </c>
      <c r="I27" s="16">
        <v>133.59</v>
      </c>
      <c r="J27" s="15" t="s">
        <v>17</v>
      </c>
      <c r="K27" s="16">
        <v>133.59</v>
      </c>
      <c r="L27" s="15" t="s">
        <v>17</v>
      </c>
      <c r="M27" s="16">
        <v>133.59</v>
      </c>
      <c r="N27" s="15" t="s">
        <v>17</v>
      </c>
      <c r="O27" s="16">
        <v>133.59</v>
      </c>
      <c r="P27" s="15" t="s">
        <v>17</v>
      </c>
      <c r="Q27" s="16">
        <v>133.59</v>
      </c>
      <c r="R27" s="15" t="s">
        <v>17</v>
      </c>
      <c r="S27" s="17">
        <f t="shared" si="0"/>
        <v>1068.72</v>
      </c>
      <c r="T27" s="24" t="s">
        <v>146</v>
      </c>
      <c r="U27" s="16" t="s">
        <v>147</v>
      </c>
      <c r="V27" s="16">
        <v>1364.5</v>
      </c>
      <c r="W27" s="24"/>
      <c r="X27" s="16"/>
      <c r="Y27" s="22"/>
      <c r="Z27" s="24"/>
      <c r="AA27" s="16"/>
      <c r="AB27" s="22"/>
      <c r="AC27" s="15"/>
      <c r="AD27" s="15"/>
      <c r="AE27" s="15"/>
      <c r="AF27" s="15"/>
      <c r="AG27" s="24"/>
      <c r="AH27" s="16"/>
      <c r="AI27" s="16"/>
      <c r="AJ27" s="24"/>
      <c r="AK27" s="16"/>
      <c r="AL27" s="16"/>
      <c r="AM27" s="24"/>
      <c r="AN27" s="16"/>
      <c r="AO27" s="16"/>
      <c r="AP27" s="24"/>
      <c r="AQ27" s="16"/>
      <c r="AR27" s="16"/>
      <c r="AS27" s="24"/>
      <c r="AT27" s="16"/>
      <c r="AU27" s="16"/>
      <c r="AV27" s="24"/>
      <c r="AW27" s="16"/>
      <c r="AX27" s="16"/>
      <c r="AY27" s="24"/>
      <c r="AZ27" s="16"/>
      <c r="BA27" s="16"/>
      <c r="BB27" s="24"/>
      <c r="BC27" s="16"/>
      <c r="BD27" s="16"/>
      <c r="BE27" s="24"/>
      <c r="BF27" s="16"/>
      <c r="BG27" s="16"/>
      <c r="BH27" s="24"/>
      <c r="BI27" s="16"/>
      <c r="BJ27" s="16"/>
      <c r="BK27" s="15" t="s">
        <v>310</v>
      </c>
      <c r="BL27" s="16"/>
      <c r="BM27" s="16">
        <v>44.54</v>
      </c>
      <c r="BN27" s="24"/>
      <c r="BO27" s="16"/>
      <c r="BP27" s="16"/>
      <c r="BS27" s="15" t="s">
        <v>355</v>
      </c>
      <c r="BT27" s="16"/>
      <c r="BU27" s="16">
        <v>7169.65</v>
      </c>
      <c r="BV27" s="15" t="s">
        <v>355</v>
      </c>
      <c r="BW27" s="16"/>
      <c r="BX27" s="16">
        <v>7169.65</v>
      </c>
      <c r="BY27" s="15" t="s">
        <v>355</v>
      </c>
      <c r="BZ27" s="16"/>
      <c r="CA27" s="16">
        <v>7169.65</v>
      </c>
      <c r="CB27" s="15" t="s">
        <v>355</v>
      </c>
      <c r="CC27" s="16"/>
      <c r="CD27" s="16">
        <v>7169.65</v>
      </c>
      <c r="CE27" s="15" t="s">
        <v>355</v>
      </c>
      <c r="CF27" s="16"/>
      <c r="CG27" s="16">
        <v>7169.65</v>
      </c>
      <c r="CH27" s="15" t="s">
        <v>355</v>
      </c>
      <c r="CI27" s="16"/>
      <c r="CJ27" s="16">
        <v>7169.65</v>
      </c>
      <c r="CK27" s="15" t="s">
        <v>355</v>
      </c>
      <c r="CL27" s="16"/>
      <c r="CM27" s="16">
        <v>7169.65</v>
      </c>
      <c r="CN27" s="15" t="s">
        <v>355</v>
      </c>
      <c r="CO27" s="16"/>
      <c r="CP27" s="16">
        <v>7169.65</v>
      </c>
      <c r="CQ27" s="15" t="s">
        <v>355</v>
      </c>
      <c r="CR27" s="16"/>
      <c r="CS27" s="16">
        <v>7169.65</v>
      </c>
      <c r="CT27" s="15" t="s">
        <v>355</v>
      </c>
      <c r="CU27" s="16"/>
      <c r="CV27" s="16">
        <v>7169.65</v>
      </c>
      <c r="CW27" s="15" t="s">
        <v>355</v>
      </c>
      <c r="CX27" s="16"/>
      <c r="CY27" s="16">
        <v>7169.65</v>
      </c>
      <c r="CZ27" s="15" t="s">
        <v>355</v>
      </c>
      <c r="DA27" s="16"/>
      <c r="DB27" s="16">
        <v>7169.65</v>
      </c>
      <c r="DE27" s="15" t="s">
        <v>355</v>
      </c>
      <c r="DF27" s="16"/>
      <c r="DG27" s="63">
        <v>8060.29</v>
      </c>
      <c r="DH27" s="78" t="s">
        <v>355</v>
      </c>
      <c r="DI27" s="16"/>
      <c r="DJ27" s="63">
        <v>8060.29</v>
      </c>
      <c r="DK27" s="78" t="s">
        <v>355</v>
      </c>
      <c r="DL27" s="16"/>
      <c r="DM27" s="63">
        <v>8060.29</v>
      </c>
      <c r="DN27" s="78" t="s">
        <v>355</v>
      </c>
      <c r="DO27" s="16"/>
      <c r="DP27" s="63">
        <v>8060.29</v>
      </c>
      <c r="DQ27" s="78" t="s">
        <v>355</v>
      </c>
      <c r="DR27" s="16"/>
      <c r="DS27" s="63">
        <v>8060.29</v>
      </c>
      <c r="DT27" s="78" t="s">
        <v>355</v>
      </c>
      <c r="DU27" s="16"/>
      <c r="DV27" s="63">
        <v>8060.29</v>
      </c>
      <c r="DW27" s="78" t="s">
        <v>355</v>
      </c>
      <c r="DX27" s="16"/>
      <c r="DY27" s="63">
        <v>8060.29</v>
      </c>
      <c r="DZ27" s="78" t="s">
        <v>355</v>
      </c>
      <c r="EA27" s="16"/>
      <c r="EB27" s="63">
        <v>8060.29</v>
      </c>
      <c r="EC27" s="78" t="s">
        <v>355</v>
      </c>
      <c r="ED27" s="16"/>
      <c r="EE27" s="63">
        <v>8060.29</v>
      </c>
      <c r="EF27" s="78" t="s">
        <v>355</v>
      </c>
      <c r="EG27" s="16"/>
      <c r="EH27" s="63">
        <v>8060.29</v>
      </c>
      <c r="EI27" s="78" t="s">
        <v>355</v>
      </c>
      <c r="EJ27" s="16"/>
      <c r="EK27" s="63">
        <v>8060.29</v>
      </c>
      <c r="EL27" s="78" t="s">
        <v>355</v>
      </c>
      <c r="EM27" s="16"/>
      <c r="EN27" s="63">
        <v>8060.29</v>
      </c>
      <c r="EO27" s="16"/>
      <c r="EP27" s="16"/>
      <c r="EQ27" s="18"/>
      <c r="ER27" s="20"/>
      <c r="ES27" s="19"/>
      <c r="ET27" s="18"/>
      <c r="EU27" s="20"/>
      <c r="EV27" s="19"/>
      <c r="EW27" s="18" t="s">
        <v>580</v>
      </c>
      <c r="EX27" s="20" t="s">
        <v>577</v>
      </c>
      <c r="EY27" s="19">
        <v>729.1</v>
      </c>
      <c r="EZ27" s="18"/>
      <c r="FA27" s="20"/>
      <c r="FB27" s="19"/>
      <c r="FC27" s="18" t="s">
        <v>460</v>
      </c>
      <c r="FD27" s="20" t="s">
        <v>581</v>
      </c>
      <c r="FE27" s="19">
        <v>726.2</v>
      </c>
      <c r="FF27" s="18"/>
      <c r="FG27" s="20"/>
      <c r="FH27" s="19"/>
      <c r="FI27" s="18"/>
      <c r="FJ27" s="20"/>
      <c r="FK27" s="19"/>
      <c r="FL27" s="18"/>
      <c r="FM27" s="20"/>
      <c r="FN27" s="19"/>
      <c r="FO27" s="18"/>
      <c r="FP27" s="20"/>
      <c r="FQ27" s="19"/>
    </row>
    <row r="28" spans="1:173" ht="22.5">
      <c r="A28" s="11"/>
      <c r="B28" s="15" t="s">
        <v>17</v>
      </c>
      <c r="C28" s="16">
        <v>89.06</v>
      </c>
      <c r="D28" s="15" t="s">
        <v>17</v>
      </c>
      <c r="E28" s="16">
        <v>89.06</v>
      </c>
      <c r="F28" s="15" t="s">
        <v>17</v>
      </c>
      <c r="G28" s="16">
        <v>89.06</v>
      </c>
      <c r="H28" s="15" t="s">
        <v>17</v>
      </c>
      <c r="I28" s="16">
        <v>89.06</v>
      </c>
      <c r="J28" s="15" t="s">
        <v>17</v>
      </c>
      <c r="K28" s="16">
        <v>89.06</v>
      </c>
      <c r="L28" s="15" t="s">
        <v>17</v>
      </c>
      <c r="M28" s="16">
        <v>89.06</v>
      </c>
      <c r="N28" s="15" t="s">
        <v>17</v>
      </c>
      <c r="O28" s="16">
        <v>89.06</v>
      </c>
      <c r="P28" s="15" t="s">
        <v>17</v>
      </c>
      <c r="Q28" s="16">
        <v>89.06</v>
      </c>
      <c r="R28" s="15" t="s">
        <v>17</v>
      </c>
      <c r="S28" s="17">
        <f t="shared" si="0"/>
        <v>712.48</v>
      </c>
      <c r="T28" s="15"/>
      <c r="U28" s="16"/>
      <c r="V28" s="16"/>
      <c r="W28" s="15"/>
      <c r="X28" s="16"/>
      <c r="Y28" s="22"/>
      <c r="Z28" s="15"/>
      <c r="AA28" s="16"/>
      <c r="AB28" s="22"/>
      <c r="AC28" s="15"/>
      <c r="AD28" s="15"/>
      <c r="AE28" s="15"/>
      <c r="AF28" s="15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 t="s">
        <v>311</v>
      </c>
      <c r="BL28" s="16"/>
      <c r="BM28" s="16">
        <v>44.54</v>
      </c>
      <c r="BN28" s="15"/>
      <c r="BO28" s="16"/>
      <c r="BP28" s="16"/>
      <c r="BS28" s="15" t="s">
        <v>356</v>
      </c>
      <c r="BT28" s="16"/>
      <c r="BU28" s="16">
        <v>2226.6</v>
      </c>
      <c r="BV28" s="15" t="s">
        <v>356</v>
      </c>
      <c r="BW28" s="16"/>
      <c r="BX28" s="16">
        <v>2226.6</v>
      </c>
      <c r="BY28" s="15" t="s">
        <v>356</v>
      </c>
      <c r="BZ28" s="16"/>
      <c r="CA28" s="16">
        <v>2226.6</v>
      </c>
      <c r="CB28" s="15" t="s">
        <v>356</v>
      </c>
      <c r="CC28" s="16"/>
      <c r="CD28" s="16">
        <v>2226.6</v>
      </c>
      <c r="CE28" s="15" t="s">
        <v>356</v>
      </c>
      <c r="CF28" s="16"/>
      <c r="CG28" s="16">
        <v>2226.6</v>
      </c>
      <c r="CH28" s="15" t="s">
        <v>356</v>
      </c>
      <c r="CI28" s="16"/>
      <c r="CJ28" s="16">
        <v>2226.6</v>
      </c>
      <c r="CK28" s="15" t="s">
        <v>356</v>
      </c>
      <c r="CL28" s="16"/>
      <c r="CM28" s="16">
        <v>2226.6</v>
      </c>
      <c r="CN28" s="15" t="s">
        <v>356</v>
      </c>
      <c r="CO28" s="16"/>
      <c r="CP28" s="16">
        <v>2226.6</v>
      </c>
      <c r="CQ28" s="15" t="s">
        <v>356</v>
      </c>
      <c r="CR28" s="16"/>
      <c r="CS28" s="16">
        <v>2226.6</v>
      </c>
      <c r="CT28" s="15" t="s">
        <v>356</v>
      </c>
      <c r="CU28" s="16"/>
      <c r="CV28" s="16">
        <v>2226.6</v>
      </c>
      <c r="CW28" s="15" t="s">
        <v>356</v>
      </c>
      <c r="CX28" s="16"/>
      <c r="CY28" s="16">
        <v>2226.6</v>
      </c>
      <c r="CZ28" s="15" t="s">
        <v>356</v>
      </c>
      <c r="DA28" s="16"/>
      <c r="DB28" s="16">
        <v>2226.6</v>
      </c>
      <c r="DE28" s="15" t="s">
        <v>356</v>
      </c>
      <c r="DF28" s="16"/>
      <c r="DG28" s="63">
        <v>2493.79</v>
      </c>
      <c r="DH28" s="78" t="s">
        <v>356</v>
      </c>
      <c r="DI28" s="16"/>
      <c r="DJ28" s="63">
        <v>2493.79</v>
      </c>
      <c r="DK28" s="78" t="s">
        <v>356</v>
      </c>
      <c r="DL28" s="16"/>
      <c r="DM28" s="63">
        <v>2493.79</v>
      </c>
      <c r="DN28" s="78" t="s">
        <v>356</v>
      </c>
      <c r="DO28" s="16"/>
      <c r="DP28" s="63">
        <v>2493.79</v>
      </c>
      <c r="DQ28" s="78" t="s">
        <v>356</v>
      </c>
      <c r="DR28" s="16"/>
      <c r="DS28" s="63">
        <v>2493.79</v>
      </c>
      <c r="DT28" s="78" t="s">
        <v>356</v>
      </c>
      <c r="DU28" s="16"/>
      <c r="DV28" s="63">
        <v>2493.79</v>
      </c>
      <c r="DW28" s="78" t="s">
        <v>356</v>
      </c>
      <c r="DX28" s="16"/>
      <c r="DY28" s="63">
        <v>2493.79</v>
      </c>
      <c r="DZ28" s="78" t="s">
        <v>356</v>
      </c>
      <c r="EA28" s="16"/>
      <c r="EB28" s="63">
        <v>2493.79</v>
      </c>
      <c r="EC28" s="78" t="s">
        <v>356</v>
      </c>
      <c r="ED28" s="16"/>
      <c r="EE28" s="63">
        <v>2493.79</v>
      </c>
      <c r="EF28" s="78" t="s">
        <v>356</v>
      </c>
      <c r="EG28" s="16"/>
      <c r="EH28" s="63">
        <v>2493.79</v>
      </c>
      <c r="EI28" s="78" t="s">
        <v>356</v>
      </c>
      <c r="EJ28" s="16"/>
      <c r="EK28" s="63">
        <v>2493.79</v>
      </c>
      <c r="EL28" s="78" t="s">
        <v>356</v>
      </c>
      <c r="EM28" s="16"/>
      <c r="EN28" s="63">
        <v>2493.79</v>
      </c>
      <c r="EO28" s="16"/>
      <c r="EP28" s="16"/>
      <c r="EQ28" s="77"/>
      <c r="ER28" s="16"/>
      <c r="ES28" s="16"/>
      <c r="ET28" s="77"/>
      <c r="EU28" s="16"/>
      <c r="EV28" s="16"/>
      <c r="EW28" s="77" t="s">
        <v>582</v>
      </c>
      <c r="EX28" s="16" t="s">
        <v>577</v>
      </c>
      <c r="EY28" s="16">
        <v>3269.12</v>
      </c>
      <c r="EZ28" s="77"/>
      <c r="FA28" s="16"/>
      <c r="FB28" s="16"/>
      <c r="FC28" s="77"/>
      <c r="FD28" s="16"/>
      <c r="FE28" s="16"/>
      <c r="FF28" s="77"/>
      <c r="FG28" s="16"/>
      <c r="FH28" s="16"/>
      <c r="FI28" s="77"/>
      <c r="FJ28" s="16"/>
      <c r="FK28" s="16"/>
      <c r="FL28" s="77"/>
      <c r="FM28" s="16"/>
      <c r="FN28" s="16"/>
      <c r="FO28" s="77"/>
      <c r="FP28" s="16"/>
      <c r="FQ28" s="16"/>
    </row>
    <row r="29" spans="1:173" ht="45">
      <c r="A29" s="11"/>
      <c r="B29" s="15" t="s">
        <v>17</v>
      </c>
      <c r="C29" s="16">
        <v>2983.51</v>
      </c>
      <c r="D29" s="15" t="s">
        <v>17</v>
      </c>
      <c r="E29" s="16">
        <v>2983.51</v>
      </c>
      <c r="F29" s="15" t="s">
        <v>17</v>
      </c>
      <c r="G29" s="16">
        <v>2983.51</v>
      </c>
      <c r="H29" s="15" t="s">
        <v>17</v>
      </c>
      <c r="I29" s="16">
        <v>2983.51</v>
      </c>
      <c r="J29" s="15" t="s">
        <v>17</v>
      </c>
      <c r="K29" s="16">
        <v>2983.51</v>
      </c>
      <c r="L29" s="15" t="s">
        <v>17</v>
      </c>
      <c r="M29" s="16">
        <v>2983.51</v>
      </c>
      <c r="N29" s="15" t="s">
        <v>17</v>
      </c>
      <c r="O29" s="16">
        <v>2983.51</v>
      </c>
      <c r="P29" s="15" t="s">
        <v>17</v>
      </c>
      <c r="Q29" s="16">
        <v>2983.51</v>
      </c>
      <c r="R29" s="15" t="s">
        <v>17</v>
      </c>
      <c r="S29" s="17">
        <f t="shared" si="0"/>
        <v>23868.08</v>
      </c>
      <c r="T29" s="15"/>
      <c r="U29" s="16"/>
      <c r="V29" s="16"/>
      <c r="W29" s="15"/>
      <c r="X29" s="16"/>
      <c r="Y29" s="22"/>
      <c r="Z29" s="15"/>
      <c r="AA29" s="16"/>
      <c r="AB29" s="22"/>
      <c r="AC29" s="15"/>
      <c r="AD29" s="15"/>
      <c r="AE29" s="15"/>
      <c r="AF29" s="15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S29" s="15"/>
      <c r="BT29" s="16"/>
      <c r="BU29" s="16"/>
      <c r="BV29" s="15"/>
      <c r="BW29" s="16"/>
      <c r="BX29" s="16"/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E29" s="78" t="s">
        <v>44</v>
      </c>
      <c r="DF29" s="16"/>
      <c r="DG29" s="63">
        <v>133.596</v>
      </c>
      <c r="DH29" s="78" t="s">
        <v>44</v>
      </c>
      <c r="DI29" s="16"/>
      <c r="DJ29" s="63">
        <v>133.596</v>
      </c>
      <c r="DK29" s="78" t="s">
        <v>44</v>
      </c>
      <c r="DL29" s="16"/>
      <c r="DM29" s="63">
        <v>133.596</v>
      </c>
      <c r="DN29" s="78" t="s">
        <v>44</v>
      </c>
      <c r="DO29" s="16"/>
      <c r="DP29" s="63">
        <v>133.596</v>
      </c>
      <c r="DQ29" s="78" t="s">
        <v>44</v>
      </c>
      <c r="DR29" s="16"/>
      <c r="DS29" s="63">
        <v>133.596</v>
      </c>
      <c r="DT29" s="78" t="s">
        <v>44</v>
      </c>
      <c r="DU29" s="16"/>
      <c r="DV29" s="63">
        <v>133.596</v>
      </c>
      <c r="DW29" s="78" t="s">
        <v>44</v>
      </c>
      <c r="DX29" s="16"/>
      <c r="DY29" s="63">
        <v>133.596</v>
      </c>
      <c r="DZ29" s="78" t="s">
        <v>44</v>
      </c>
      <c r="EA29" s="16"/>
      <c r="EB29" s="63">
        <v>133.596</v>
      </c>
      <c r="EC29" s="78" t="s">
        <v>44</v>
      </c>
      <c r="ED29" s="16"/>
      <c r="EE29" s="63">
        <v>133.596</v>
      </c>
      <c r="EF29" s="78" t="s">
        <v>44</v>
      </c>
      <c r="EG29" s="16"/>
      <c r="EH29" s="63">
        <v>133.596</v>
      </c>
      <c r="EI29" s="78" t="s">
        <v>44</v>
      </c>
      <c r="EJ29" s="16"/>
      <c r="EK29" s="63">
        <v>133.596</v>
      </c>
      <c r="EL29" s="78" t="s">
        <v>44</v>
      </c>
      <c r="EM29" s="16"/>
      <c r="EN29" s="63">
        <v>133.596</v>
      </c>
      <c r="EO29" s="16"/>
      <c r="EP29" s="16"/>
      <c r="EQ29" s="77"/>
      <c r="ER29" s="16"/>
      <c r="ES29" s="16"/>
      <c r="ET29" s="77"/>
      <c r="EU29" s="16"/>
      <c r="EV29" s="16"/>
      <c r="EW29" s="77"/>
      <c r="EX29" s="16"/>
      <c r="EY29" s="16"/>
      <c r="EZ29" s="77"/>
      <c r="FA29" s="16"/>
      <c r="FB29" s="16"/>
      <c r="FC29" s="77"/>
      <c r="FD29" s="16"/>
      <c r="FE29" s="16"/>
      <c r="FF29" s="77"/>
      <c r="FG29" s="16"/>
      <c r="FH29" s="16"/>
      <c r="FI29" s="77"/>
      <c r="FJ29" s="16"/>
      <c r="FK29" s="16"/>
      <c r="FL29" s="77"/>
      <c r="FM29" s="16"/>
      <c r="FN29" s="16"/>
      <c r="FO29" s="77"/>
      <c r="FP29" s="16"/>
      <c r="FQ29" s="16"/>
    </row>
    <row r="30" spans="1:173" ht="22.5">
      <c r="A30" s="11"/>
      <c r="B30" s="15" t="s">
        <v>23</v>
      </c>
      <c r="C30" s="16">
        <v>2681.28</v>
      </c>
      <c r="D30" s="15" t="s">
        <v>23</v>
      </c>
      <c r="E30" s="16">
        <v>2681.28</v>
      </c>
      <c r="F30" s="15" t="s">
        <v>23</v>
      </c>
      <c r="G30" s="16">
        <v>2681.28</v>
      </c>
      <c r="H30" s="15" t="s">
        <v>24</v>
      </c>
      <c r="I30" s="16">
        <v>2665.32</v>
      </c>
      <c r="J30" s="15" t="s">
        <v>25</v>
      </c>
      <c r="K30" s="16">
        <v>2617.44</v>
      </c>
      <c r="L30" s="16" t="s">
        <v>27</v>
      </c>
      <c r="M30" s="16">
        <v>2521.68</v>
      </c>
      <c r="N30" s="16" t="s">
        <v>30</v>
      </c>
      <c r="O30" s="16">
        <v>2537.64</v>
      </c>
      <c r="P30" s="16" t="s">
        <v>30</v>
      </c>
      <c r="Q30" s="16">
        <v>2537.64</v>
      </c>
      <c r="R30" s="15" t="s">
        <v>25</v>
      </c>
      <c r="S30" s="17">
        <f t="shared" si="0"/>
        <v>20923.56</v>
      </c>
      <c r="T30" s="24"/>
      <c r="U30" s="16"/>
      <c r="V30" s="16"/>
      <c r="W30" s="24"/>
      <c r="X30" s="16"/>
      <c r="Y30" s="22"/>
      <c r="Z30" s="24"/>
      <c r="AA30" s="16"/>
      <c r="AB30" s="22"/>
      <c r="AC30" s="15"/>
      <c r="AD30" s="15"/>
      <c r="AE30" s="15"/>
      <c r="AF30" s="15"/>
      <c r="AG30" s="24"/>
      <c r="AH30" s="16"/>
      <c r="AI30" s="16"/>
      <c r="AJ30" s="24"/>
      <c r="AK30" s="16"/>
      <c r="AL30" s="16"/>
      <c r="AM30" s="24"/>
      <c r="AN30" s="16"/>
      <c r="AO30" s="16"/>
      <c r="AP30" s="24"/>
      <c r="AQ30" s="16"/>
      <c r="AR30" s="16"/>
      <c r="AS30" s="24"/>
      <c r="AT30" s="16"/>
      <c r="AU30" s="16"/>
      <c r="AV30" s="24"/>
      <c r="AW30" s="16"/>
      <c r="AX30" s="16"/>
      <c r="AY30" s="24"/>
      <c r="AZ30" s="16"/>
      <c r="BA30" s="16"/>
      <c r="BB30" s="24"/>
      <c r="BC30" s="16"/>
      <c r="BD30" s="16"/>
      <c r="BE30" s="24"/>
      <c r="BF30" s="16"/>
      <c r="BG30" s="16"/>
      <c r="BH30" s="24"/>
      <c r="BI30" s="16"/>
      <c r="BJ30" s="16"/>
      <c r="BK30" s="24"/>
      <c r="BL30" s="16"/>
      <c r="BM30" s="16"/>
      <c r="BN30" s="24"/>
      <c r="BO30" s="16"/>
      <c r="BP30" s="16"/>
      <c r="BS30" s="24"/>
      <c r="BT30" s="16"/>
      <c r="BU30" s="16"/>
      <c r="BV30" s="24"/>
      <c r="BW30" s="16"/>
      <c r="BX30" s="16"/>
      <c r="BY30" s="24"/>
      <c r="BZ30" s="16"/>
      <c r="CA30" s="16"/>
      <c r="CB30" s="24"/>
      <c r="CC30" s="16"/>
      <c r="CD30" s="16"/>
      <c r="CE30" s="24"/>
      <c r="CF30" s="16"/>
      <c r="CG30" s="16"/>
      <c r="CH30" s="24"/>
      <c r="CI30" s="16"/>
      <c r="CJ30" s="16"/>
      <c r="CK30" s="24"/>
      <c r="CL30" s="16"/>
      <c r="CM30" s="16"/>
      <c r="CN30" s="24"/>
      <c r="CO30" s="16"/>
      <c r="CP30" s="16"/>
      <c r="CQ30" s="24"/>
      <c r="CR30" s="16"/>
      <c r="CS30" s="16"/>
      <c r="CT30" s="24"/>
      <c r="CU30" s="16"/>
      <c r="CV30" s="16"/>
      <c r="CW30" s="24"/>
      <c r="CX30" s="16"/>
      <c r="CY30" s="16"/>
      <c r="CZ30" s="24"/>
      <c r="DA30" s="16"/>
      <c r="DB30" s="16"/>
      <c r="DE30" s="78" t="s">
        <v>583</v>
      </c>
      <c r="DF30" s="16"/>
      <c r="DG30" s="63">
        <v>578.916</v>
      </c>
      <c r="DH30" s="78" t="s">
        <v>583</v>
      </c>
      <c r="DI30" s="16"/>
      <c r="DJ30" s="63">
        <v>578.916</v>
      </c>
      <c r="DK30" s="78" t="s">
        <v>583</v>
      </c>
      <c r="DL30" s="16"/>
      <c r="DM30" s="63">
        <v>578.916</v>
      </c>
      <c r="DN30" s="78" t="s">
        <v>583</v>
      </c>
      <c r="DO30" s="16"/>
      <c r="DP30" s="63">
        <v>578.916</v>
      </c>
      <c r="DQ30" s="78" t="s">
        <v>583</v>
      </c>
      <c r="DR30" s="16"/>
      <c r="DS30" s="63">
        <v>578.916</v>
      </c>
      <c r="DT30" s="78" t="s">
        <v>583</v>
      </c>
      <c r="DU30" s="16"/>
      <c r="DV30" s="63">
        <v>578.916</v>
      </c>
      <c r="DW30" s="78" t="s">
        <v>583</v>
      </c>
      <c r="DX30" s="16"/>
      <c r="DY30" s="63">
        <v>578.916</v>
      </c>
      <c r="DZ30" s="78" t="s">
        <v>583</v>
      </c>
      <c r="EA30" s="16"/>
      <c r="EB30" s="63">
        <v>578.916</v>
      </c>
      <c r="EC30" s="78" t="s">
        <v>583</v>
      </c>
      <c r="ED30" s="16"/>
      <c r="EE30" s="63">
        <v>578.916</v>
      </c>
      <c r="EF30" s="78" t="s">
        <v>583</v>
      </c>
      <c r="EG30" s="16"/>
      <c r="EH30" s="63">
        <v>578.916</v>
      </c>
      <c r="EI30" s="78" t="s">
        <v>583</v>
      </c>
      <c r="EJ30" s="16"/>
      <c r="EK30" s="63">
        <v>578.916</v>
      </c>
      <c r="EL30" s="78" t="s">
        <v>583</v>
      </c>
      <c r="EM30" s="16"/>
      <c r="EN30" s="63">
        <v>578.916</v>
      </c>
      <c r="EO30" s="16"/>
      <c r="EP30" s="16"/>
      <c r="EQ30" s="77"/>
      <c r="ER30" s="16"/>
      <c r="ES30" s="16"/>
      <c r="ET30" s="77"/>
      <c r="EU30" s="16"/>
      <c r="EV30" s="16"/>
      <c r="EW30" s="77"/>
      <c r="EX30" s="16"/>
      <c r="EY30" s="16"/>
      <c r="EZ30" s="77"/>
      <c r="FA30" s="16"/>
      <c r="FB30" s="16"/>
      <c r="FC30" s="77"/>
      <c r="FD30" s="16"/>
      <c r="FE30" s="16"/>
      <c r="FF30" s="77"/>
      <c r="FG30" s="16"/>
      <c r="FH30" s="16"/>
      <c r="FI30" s="77"/>
      <c r="FJ30" s="16"/>
      <c r="FK30" s="16"/>
      <c r="FL30" s="77"/>
      <c r="FM30" s="16"/>
      <c r="FN30" s="16"/>
      <c r="FO30" s="77"/>
      <c r="FP30" s="16"/>
      <c r="FQ30" s="16"/>
    </row>
    <row r="31" spans="1:173" ht="14.25" customHeight="1">
      <c r="A31" s="13"/>
      <c r="B31" s="107" t="s">
        <v>7</v>
      </c>
      <c r="C31" s="107"/>
      <c r="D31" s="107" t="s">
        <v>7</v>
      </c>
      <c r="E31" s="107"/>
      <c r="F31" s="107" t="s">
        <v>7</v>
      </c>
      <c r="G31" s="107"/>
      <c r="H31" s="107" t="s">
        <v>7</v>
      </c>
      <c r="I31" s="107"/>
      <c r="J31" s="107" t="s">
        <v>7</v>
      </c>
      <c r="K31" s="107"/>
      <c r="L31" s="107" t="s">
        <v>7</v>
      </c>
      <c r="M31" s="107"/>
      <c r="N31" s="107" t="s">
        <v>7</v>
      </c>
      <c r="O31" s="107"/>
      <c r="P31" s="107" t="s">
        <v>7</v>
      </c>
      <c r="Q31" s="107"/>
      <c r="R31" s="107" t="s">
        <v>7</v>
      </c>
      <c r="S31" s="107"/>
      <c r="T31" s="16"/>
      <c r="U31" s="16"/>
      <c r="V31" s="16"/>
      <c r="W31" s="16"/>
      <c r="X31" s="16"/>
      <c r="Y31" s="22"/>
      <c r="Z31" s="16"/>
      <c r="AA31" s="16"/>
      <c r="AB31" s="22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24"/>
      <c r="ER31" s="16"/>
      <c r="ES31" s="16"/>
      <c r="ET31" s="24"/>
      <c r="EU31" s="16"/>
      <c r="EV31" s="16"/>
      <c r="EW31" s="24"/>
      <c r="EX31" s="16"/>
      <c r="EY31" s="16"/>
      <c r="EZ31" s="24"/>
      <c r="FA31" s="16"/>
      <c r="FB31" s="16"/>
      <c r="FC31" s="24"/>
      <c r="FD31" s="16"/>
      <c r="FE31" s="16"/>
      <c r="FF31" s="24"/>
      <c r="FG31" s="16"/>
      <c r="FH31" s="16"/>
      <c r="FI31" s="24"/>
      <c r="FJ31" s="16"/>
      <c r="FK31" s="16"/>
      <c r="FL31" s="24"/>
      <c r="FM31" s="16"/>
      <c r="FN31" s="16"/>
      <c r="FO31" s="24"/>
      <c r="FP31" s="16"/>
      <c r="FQ31" s="16"/>
    </row>
    <row r="32" spans="1:173" ht="12.75">
      <c r="A32" s="15"/>
      <c r="B32" s="15" t="s">
        <v>18</v>
      </c>
      <c r="C32" s="16">
        <v>190.45</v>
      </c>
      <c r="D32" s="15"/>
      <c r="E32" s="16"/>
      <c r="F32" s="15"/>
      <c r="G32" s="16"/>
      <c r="H32" s="15"/>
      <c r="I32" s="16"/>
      <c r="J32" s="15"/>
      <c r="K32" s="16"/>
      <c r="L32" s="16"/>
      <c r="M32" s="16"/>
      <c r="N32" s="16"/>
      <c r="O32" s="16"/>
      <c r="P32" s="16"/>
      <c r="Q32" s="16"/>
      <c r="R32" s="11"/>
      <c r="S32" s="17">
        <f t="shared" si="0"/>
        <v>190.45</v>
      </c>
      <c r="T32" s="16"/>
      <c r="U32" s="16"/>
      <c r="V32" s="16"/>
      <c r="W32" s="16"/>
      <c r="X32" s="16"/>
      <c r="Y32" s="22"/>
      <c r="Z32" s="16"/>
      <c r="AA32" s="16"/>
      <c r="AB32" s="22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</row>
    <row r="33" spans="1:173" ht="13.5" customHeight="1">
      <c r="A33" s="15"/>
      <c r="B33" s="15"/>
      <c r="C33" s="16"/>
      <c r="D33" s="15"/>
      <c r="E33" s="16"/>
      <c r="F33" s="15"/>
      <c r="G33" s="16"/>
      <c r="H33" s="15" t="s">
        <v>19</v>
      </c>
      <c r="I33" s="15">
        <v>570.94</v>
      </c>
      <c r="J33" s="15"/>
      <c r="K33" s="15"/>
      <c r="L33" s="15"/>
      <c r="M33" s="15"/>
      <c r="N33" s="15"/>
      <c r="O33" s="15"/>
      <c r="P33" s="15"/>
      <c r="Q33" s="15"/>
      <c r="R33" s="11"/>
      <c r="S33" s="17">
        <f t="shared" si="0"/>
        <v>570.94</v>
      </c>
      <c r="T33" s="16"/>
      <c r="U33" s="16"/>
      <c r="V33" s="16"/>
      <c r="W33" s="16"/>
      <c r="X33" s="16"/>
      <c r="Y33" s="22"/>
      <c r="Z33" s="16"/>
      <c r="AA33" s="16"/>
      <c r="AB33" s="22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</row>
    <row r="34" spans="1:173" ht="18" customHeight="1">
      <c r="A34" s="15"/>
      <c r="B34" s="15"/>
      <c r="C34" s="16"/>
      <c r="D34" s="15"/>
      <c r="E34" s="16"/>
      <c r="F34" s="15"/>
      <c r="G34" s="15"/>
      <c r="H34" s="15" t="s">
        <v>20</v>
      </c>
      <c r="I34" s="16">
        <v>7213.65</v>
      </c>
      <c r="J34" s="15"/>
      <c r="K34" s="15"/>
      <c r="L34" s="15"/>
      <c r="M34" s="15"/>
      <c r="N34" s="15"/>
      <c r="O34" s="15"/>
      <c r="P34" s="15"/>
      <c r="Q34" s="15"/>
      <c r="R34" s="11"/>
      <c r="S34" s="17">
        <f t="shared" si="0"/>
        <v>7213.65</v>
      </c>
      <c r="T34" s="107"/>
      <c r="U34" s="107"/>
      <c r="V34" s="7"/>
      <c r="W34" s="107"/>
      <c r="X34" s="107"/>
      <c r="Y34" s="7"/>
      <c r="Z34" s="107"/>
      <c r="AA34" s="107"/>
      <c r="AB34" s="7"/>
      <c r="AC34" s="15"/>
      <c r="AD34" s="15"/>
      <c r="AE34" s="15"/>
      <c r="AF34" s="15"/>
      <c r="AG34" s="107"/>
      <c r="AH34" s="107"/>
      <c r="AI34" s="7"/>
      <c r="AJ34" s="107"/>
      <c r="AK34" s="107"/>
      <c r="AL34" s="7"/>
      <c r="AM34" s="107"/>
      <c r="AN34" s="107"/>
      <c r="AO34" s="7"/>
      <c r="AP34" s="107"/>
      <c r="AQ34" s="107"/>
      <c r="AR34" s="7"/>
      <c r="AS34" s="107"/>
      <c r="AT34" s="107"/>
      <c r="AU34" s="7"/>
      <c r="AV34" s="107"/>
      <c r="AW34" s="107"/>
      <c r="AX34" s="7"/>
      <c r="AY34" s="107"/>
      <c r="AZ34" s="107"/>
      <c r="BA34" s="7"/>
      <c r="BB34" s="107"/>
      <c r="BC34" s="107"/>
      <c r="BD34" s="7"/>
      <c r="BE34" s="107"/>
      <c r="BF34" s="107"/>
      <c r="BG34" s="7"/>
      <c r="BH34" s="107"/>
      <c r="BI34" s="107"/>
      <c r="BJ34" s="7"/>
      <c r="BK34" s="107"/>
      <c r="BL34" s="107"/>
      <c r="BM34" s="7"/>
      <c r="BN34" s="107"/>
      <c r="BO34" s="107"/>
      <c r="BP34" s="7"/>
      <c r="BS34" s="107"/>
      <c r="BT34" s="107"/>
      <c r="BU34" s="7"/>
      <c r="BV34" s="107"/>
      <c r="BW34" s="107"/>
      <c r="BX34" s="7"/>
      <c r="BY34" s="107"/>
      <c r="BZ34" s="107"/>
      <c r="CA34" s="7"/>
      <c r="CB34" s="107"/>
      <c r="CC34" s="107"/>
      <c r="CD34" s="7"/>
      <c r="CE34" s="107"/>
      <c r="CF34" s="107"/>
      <c r="CG34" s="7"/>
      <c r="CH34" s="107"/>
      <c r="CI34" s="107"/>
      <c r="CJ34" s="7"/>
      <c r="CK34" s="107"/>
      <c r="CL34" s="107"/>
      <c r="CM34" s="7"/>
      <c r="CN34" s="107"/>
      <c r="CO34" s="107"/>
      <c r="CP34" s="7"/>
      <c r="CQ34" s="107"/>
      <c r="CR34" s="107"/>
      <c r="CS34" s="7"/>
      <c r="CT34" s="107"/>
      <c r="CU34" s="107"/>
      <c r="CV34" s="7"/>
      <c r="CW34" s="107"/>
      <c r="CX34" s="107"/>
      <c r="CY34" s="7"/>
      <c r="CZ34" s="107"/>
      <c r="DA34" s="107"/>
      <c r="DB34" s="7"/>
      <c r="DE34" s="107"/>
      <c r="DF34" s="107"/>
      <c r="DG34" s="52"/>
      <c r="DH34" s="107"/>
      <c r="DI34" s="107"/>
      <c r="DJ34" s="7"/>
      <c r="DK34" s="107"/>
      <c r="DL34" s="107"/>
      <c r="DM34" s="7"/>
      <c r="DN34" s="107"/>
      <c r="DO34" s="107"/>
      <c r="DP34" s="7"/>
      <c r="DQ34" s="107"/>
      <c r="DR34" s="107"/>
      <c r="DS34" s="7"/>
      <c r="DT34" s="107"/>
      <c r="DU34" s="107"/>
      <c r="DV34" s="7"/>
      <c r="DW34" s="107"/>
      <c r="DX34" s="107"/>
      <c r="DY34" s="7"/>
      <c r="DZ34" s="107"/>
      <c r="EA34" s="107"/>
      <c r="EB34" s="7"/>
      <c r="EC34" s="107"/>
      <c r="ED34" s="107"/>
      <c r="EE34" s="7"/>
      <c r="EF34" s="107"/>
      <c r="EG34" s="107"/>
      <c r="EH34" s="7"/>
      <c r="EI34" s="107"/>
      <c r="EJ34" s="107"/>
      <c r="EK34" s="7"/>
      <c r="EL34" s="107"/>
      <c r="EM34" s="107"/>
      <c r="EN34" s="7"/>
      <c r="EO34" s="7"/>
      <c r="EP34" s="7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</row>
    <row r="35" spans="1:173" ht="21" customHeight="1">
      <c r="A35" s="15"/>
      <c r="B35" s="15"/>
      <c r="C35" s="16"/>
      <c r="D35" s="15"/>
      <c r="E35" s="16"/>
      <c r="F35" s="15"/>
      <c r="G35" s="16"/>
      <c r="H35" s="15" t="s">
        <v>21</v>
      </c>
      <c r="I35" s="16">
        <v>1659.73</v>
      </c>
      <c r="J35" s="15"/>
      <c r="K35" s="15"/>
      <c r="L35" s="15"/>
      <c r="M35" s="15"/>
      <c r="N35" s="15"/>
      <c r="O35" s="15"/>
      <c r="P35" s="15"/>
      <c r="Q35" s="15"/>
      <c r="R35" s="11"/>
      <c r="S35" s="17">
        <f t="shared" si="0"/>
        <v>1659.73</v>
      </c>
      <c r="T35" s="27"/>
      <c r="U35" s="27"/>
      <c r="V35" s="27"/>
      <c r="W35" s="27"/>
      <c r="X35" s="27"/>
      <c r="Y35" s="28"/>
      <c r="Z35" s="27"/>
      <c r="AA35" s="27"/>
      <c r="AB35" s="28"/>
      <c r="AC35" s="15"/>
      <c r="AD35" s="15"/>
      <c r="AE35" s="15"/>
      <c r="AF35" s="15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E35" s="27"/>
      <c r="DF35" s="27"/>
      <c r="DG35" s="30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107"/>
      <c r="ER35" s="107"/>
      <c r="ES35" s="7"/>
      <c r="ET35" s="107"/>
      <c r="EU35" s="107"/>
      <c r="EV35" s="7"/>
      <c r="EW35" s="107"/>
      <c r="EX35" s="107"/>
      <c r="EY35" s="7"/>
      <c r="EZ35" s="107"/>
      <c r="FA35" s="107"/>
      <c r="FB35" s="7"/>
      <c r="FC35" s="107"/>
      <c r="FD35" s="107"/>
      <c r="FE35" s="7"/>
      <c r="FF35" s="107"/>
      <c r="FG35" s="107"/>
      <c r="FH35" s="7"/>
      <c r="FI35" s="107"/>
      <c r="FJ35" s="107"/>
      <c r="FK35" s="7"/>
      <c r="FL35" s="107"/>
      <c r="FM35" s="107"/>
      <c r="FN35" s="7"/>
      <c r="FO35" s="107"/>
      <c r="FP35" s="107"/>
      <c r="FQ35" s="7"/>
    </row>
    <row r="36" spans="1:173" ht="13.5" customHeight="1">
      <c r="A36" s="15"/>
      <c r="B36" s="15"/>
      <c r="C36" s="16"/>
      <c r="D36" s="15"/>
      <c r="E36" s="16"/>
      <c r="F36" s="15"/>
      <c r="G36" s="16"/>
      <c r="H36" s="15"/>
      <c r="I36" s="16"/>
      <c r="J36" s="15" t="s">
        <v>22</v>
      </c>
      <c r="K36" s="15">
        <v>1697.44</v>
      </c>
      <c r="L36" s="15"/>
      <c r="M36" s="15"/>
      <c r="N36" s="15"/>
      <c r="O36" s="15"/>
      <c r="P36" s="15"/>
      <c r="Q36" s="15"/>
      <c r="R36" s="11"/>
      <c r="S36" s="17">
        <f t="shared" si="0"/>
        <v>1697.44</v>
      </c>
      <c r="T36" s="27"/>
      <c r="U36" s="27"/>
      <c r="V36" s="27"/>
      <c r="W36" s="27"/>
      <c r="X36" s="27"/>
      <c r="Y36" s="28"/>
      <c r="Z36" s="27"/>
      <c r="AA36" s="27"/>
      <c r="AB36" s="28"/>
      <c r="AC36" s="15"/>
      <c r="AD36" s="15"/>
      <c r="AE36" s="15"/>
      <c r="AF36" s="15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E36" s="27"/>
      <c r="DF36" s="27"/>
      <c r="DG36" s="30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</row>
    <row r="37" spans="1:173" ht="14.25" customHeight="1">
      <c r="A37" s="15"/>
      <c r="B37" s="15"/>
      <c r="C37" s="16"/>
      <c r="D37" s="15"/>
      <c r="E37" s="16"/>
      <c r="F37" s="15"/>
      <c r="G37" s="16"/>
      <c r="H37" s="15"/>
      <c r="I37" s="16"/>
      <c r="J37" s="15"/>
      <c r="K37" s="15"/>
      <c r="L37" s="15"/>
      <c r="M37" s="15"/>
      <c r="N37" s="15" t="s">
        <v>29</v>
      </c>
      <c r="O37" s="15"/>
      <c r="P37" s="15"/>
      <c r="Q37" s="15"/>
      <c r="R37" s="11"/>
      <c r="S37" s="17">
        <f t="shared" si="0"/>
        <v>0</v>
      </c>
      <c r="T37" s="27"/>
      <c r="U37" s="27"/>
      <c r="V37" s="27"/>
      <c r="W37" s="27"/>
      <c r="X37" s="27"/>
      <c r="Y37" s="28"/>
      <c r="Z37" s="27"/>
      <c r="AA37" s="27"/>
      <c r="AB37" s="28"/>
      <c r="AC37" s="15"/>
      <c r="AD37" s="15"/>
      <c r="AE37" s="15"/>
      <c r="AF37" s="15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E37" s="27"/>
      <c r="DF37" s="27"/>
      <c r="DG37" s="30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</row>
    <row r="38" spans="1:173" ht="62.25" customHeight="1">
      <c r="A38" s="15"/>
      <c r="B38" s="15"/>
      <c r="C38" s="16"/>
      <c r="D38" s="15"/>
      <c r="E38" s="16"/>
      <c r="F38" s="15"/>
      <c r="G38" s="16"/>
      <c r="H38" s="15"/>
      <c r="I38" s="16"/>
      <c r="J38" s="15"/>
      <c r="K38" s="15"/>
      <c r="L38" s="15"/>
      <c r="M38" s="15"/>
      <c r="N38" s="15"/>
      <c r="O38" s="15"/>
      <c r="P38" s="15" t="s">
        <v>32</v>
      </c>
      <c r="Q38" s="16">
        <v>33.1</v>
      </c>
      <c r="R38" s="11"/>
      <c r="S38" s="17">
        <f t="shared" si="0"/>
        <v>33.1</v>
      </c>
      <c r="T38" s="27"/>
      <c r="U38" s="27"/>
      <c r="V38" s="27"/>
      <c r="W38" s="27"/>
      <c r="X38" s="27"/>
      <c r="Y38" s="28"/>
      <c r="Z38" s="27"/>
      <c r="AA38" s="27"/>
      <c r="AB38" s="28"/>
      <c r="AC38" s="15"/>
      <c r="AD38" s="15"/>
      <c r="AE38" s="15"/>
      <c r="AF38" s="29" t="s">
        <v>307</v>
      </c>
      <c r="AG38" s="27"/>
      <c r="AH38" s="27"/>
      <c r="AI38" s="27"/>
      <c r="AJ38" s="27"/>
      <c r="AK38" s="27"/>
      <c r="AL38" s="27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1" t="s">
        <v>308</v>
      </c>
      <c r="BR38" s="31" t="s">
        <v>309</v>
      </c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1" t="s">
        <v>418</v>
      </c>
      <c r="DD38" s="31" t="s">
        <v>419</v>
      </c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</row>
    <row r="39" spans="1:173" ht="12.75">
      <c r="A39" s="11" t="s">
        <v>8</v>
      </c>
      <c r="B39" s="11"/>
      <c r="C39" s="32">
        <f>SUM(C7:C8)+C14+SUM(C26:C30)+SUM(C32:C38)</f>
        <v>26873.4</v>
      </c>
      <c r="D39" s="11"/>
      <c r="E39" s="32">
        <f>SUM(E7:E8)+E14+SUM(E26:E30)+SUM(E32:E38)</f>
        <v>26682.95</v>
      </c>
      <c r="F39" s="33"/>
      <c r="G39" s="32">
        <f>SUM(G7:G8)+G14+SUM(G26:G30)+SUM(G32:G38)</f>
        <v>26682.95</v>
      </c>
      <c r="H39" s="33"/>
      <c r="I39" s="32">
        <f>SUM(I7:I8)+I14+SUM(I26:I30)+SUM(I32:I38)</f>
        <v>36111.31</v>
      </c>
      <c r="J39" s="33"/>
      <c r="K39" s="32">
        <f>SUM(K7:K8)+K14+SUM(K26:K30)+SUM(K32:K38)</f>
        <v>28316.55</v>
      </c>
      <c r="L39" s="32"/>
      <c r="M39" s="32">
        <f>SUM(M7:M8)+M14+SUM(M26:M30)+SUM(M32:M38)</f>
        <v>26523.35</v>
      </c>
      <c r="N39" s="32"/>
      <c r="O39" s="32">
        <f>SUM(O7:O8)+O14+SUM(O26:O30)+SUM(O32:O38)</f>
        <v>26539.309999999998</v>
      </c>
      <c r="P39" s="32"/>
      <c r="Q39" s="32">
        <f>SUM(Q7:Q8)+Q14+SUM(Q26:Q30)+SUM(Q32:Q38)</f>
        <v>26572.409999999996</v>
      </c>
      <c r="R39" s="33"/>
      <c r="S39" s="17">
        <f t="shared" si="0"/>
        <v>224302.23</v>
      </c>
      <c r="T39" s="27"/>
      <c r="U39" s="27"/>
      <c r="V39" s="27">
        <f>SUM(V7:V38)</f>
        <v>25276.560000000005</v>
      </c>
      <c r="W39" s="30">
        <f aca="true" t="shared" si="1" ref="W39:AL39">SUM(W7:W38)</f>
        <v>0</v>
      </c>
      <c r="X39" s="30">
        <f t="shared" si="1"/>
        <v>0</v>
      </c>
      <c r="Y39" s="30">
        <f t="shared" si="1"/>
        <v>28218.86</v>
      </c>
      <c r="Z39" s="30">
        <f t="shared" si="1"/>
        <v>0</v>
      </c>
      <c r="AA39" s="30">
        <f t="shared" si="1"/>
        <v>0</v>
      </c>
      <c r="AB39" s="30">
        <f t="shared" si="1"/>
        <v>100779.06000000003</v>
      </c>
      <c r="AC39" s="30">
        <f t="shared" si="1"/>
        <v>0</v>
      </c>
      <c r="AD39" s="30">
        <f t="shared" si="1"/>
        <v>0</v>
      </c>
      <c r="AE39" s="30">
        <f t="shared" si="1"/>
        <v>25116.527500000004</v>
      </c>
      <c r="AF39" s="34">
        <f>S39+V39+Y39+AB39+AE39</f>
        <v>403693.2375000001</v>
      </c>
      <c r="AG39" s="30">
        <f t="shared" si="1"/>
        <v>0</v>
      </c>
      <c r="AH39" s="30">
        <f t="shared" si="1"/>
        <v>0</v>
      </c>
      <c r="AI39" s="30">
        <f t="shared" si="1"/>
        <v>26663.800061688315</v>
      </c>
      <c r="AJ39" s="30">
        <f t="shared" si="1"/>
        <v>0</v>
      </c>
      <c r="AK39" s="30">
        <f t="shared" si="1"/>
        <v>0</v>
      </c>
      <c r="AL39" s="30">
        <f t="shared" si="1"/>
        <v>37462.76</v>
      </c>
      <c r="AM39" s="30"/>
      <c r="AN39" s="27"/>
      <c r="AO39" s="27">
        <f>SUM(AO7:AO38)</f>
        <v>40607.76</v>
      </c>
      <c r="AP39" s="27">
        <f aca="true" t="shared" si="2" ref="AP39:AU39">SUM(AP7:AP38)</f>
        <v>0</v>
      </c>
      <c r="AQ39" s="27">
        <f t="shared" si="2"/>
        <v>0</v>
      </c>
      <c r="AR39" s="27">
        <f t="shared" si="2"/>
        <v>28814.24</v>
      </c>
      <c r="AS39" s="27">
        <f t="shared" si="2"/>
        <v>0</v>
      </c>
      <c r="AT39" s="27">
        <f t="shared" si="2"/>
        <v>0</v>
      </c>
      <c r="AU39" s="27">
        <f t="shared" si="2"/>
        <v>26595.030000000002</v>
      </c>
      <c r="AV39" s="27"/>
      <c r="AW39" s="27"/>
      <c r="AX39" s="27">
        <f>SUM(AX7:AX38)</f>
        <v>28523.34</v>
      </c>
      <c r="AY39" s="27">
        <f aca="true" t="shared" si="3" ref="AY39:BD39">SUM(AY7:AY38)</f>
        <v>0</v>
      </c>
      <c r="AZ39" s="27">
        <f t="shared" si="3"/>
        <v>0</v>
      </c>
      <c r="BA39" s="27">
        <f t="shared" si="3"/>
        <v>24355.500000000004</v>
      </c>
      <c r="BB39" s="27">
        <f t="shared" si="3"/>
        <v>0</v>
      </c>
      <c r="BC39" s="27">
        <f t="shared" si="3"/>
        <v>0</v>
      </c>
      <c r="BD39" s="27">
        <f t="shared" si="3"/>
        <v>27043.079999999998</v>
      </c>
      <c r="BE39" s="27">
        <f aca="true" t="shared" si="4" ref="BE39:BM39">SUM(BE7:BE38)</f>
        <v>0</v>
      </c>
      <c r="BF39" s="27">
        <f t="shared" si="4"/>
        <v>0</v>
      </c>
      <c r="BG39" s="27">
        <f t="shared" si="4"/>
        <v>30270.450000000004</v>
      </c>
      <c r="BH39" s="27">
        <f t="shared" si="4"/>
        <v>0</v>
      </c>
      <c r="BI39" s="27">
        <f t="shared" si="4"/>
        <v>0</v>
      </c>
      <c r="BJ39" s="27">
        <f t="shared" si="4"/>
        <v>39402.729999999996</v>
      </c>
      <c r="BK39" s="27">
        <f t="shared" si="4"/>
        <v>0</v>
      </c>
      <c r="BL39" s="27">
        <f t="shared" si="4"/>
        <v>0</v>
      </c>
      <c r="BM39" s="27">
        <f t="shared" si="4"/>
        <v>48685.549999999996</v>
      </c>
      <c r="BN39" s="27">
        <f>SUM(BN7:BN38)</f>
        <v>0</v>
      </c>
      <c r="BO39" s="27">
        <f>SUM(BO7:BO38)</f>
        <v>0</v>
      </c>
      <c r="BP39" s="27">
        <f>SUM(BP7:BP38)</f>
        <v>36793.770000000004</v>
      </c>
      <c r="BQ39" s="34">
        <f aca="true" t="shared" si="5" ref="BQ39:BQ55">AI38:AI39+AL39+AO39+AR39+AU39+AX39+BA39+BD39+BG39+BJ39+BM39+BP39</f>
        <v>395218.01006168826</v>
      </c>
      <c r="BR39" s="34">
        <f>BQ39+AF39</f>
        <v>798911.2475616883</v>
      </c>
      <c r="BS39" s="27"/>
      <c r="BT39" s="27"/>
      <c r="BU39" s="27">
        <f>SUM(BU7:BU38)</f>
        <v>33660.479999999996</v>
      </c>
      <c r="BV39" s="27"/>
      <c r="BW39" s="27"/>
      <c r="BX39" s="27">
        <f>SUM(BX7:BX38)</f>
        <v>45036.1</v>
      </c>
      <c r="BY39" s="27"/>
      <c r="BZ39" s="27"/>
      <c r="CA39" s="27">
        <f>SUM(CA7:CA38)</f>
        <v>29913.409999999996</v>
      </c>
      <c r="CB39" s="27"/>
      <c r="CC39" s="27"/>
      <c r="CD39" s="27">
        <f>SUM(CD7:CD38)</f>
        <v>25580.869999999995</v>
      </c>
      <c r="CE39" s="27"/>
      <c r="CF39" s="27"/>
      <c r="CG39" s="27">
        <f>SUM(CG7:CG38)</f>
        <v>70803.29000000001</v>
      </c>
      <c r="CH39" s="27"/>
      <c r="CI39" s="27"/>
      <c r="CJ39" s="27">
        <f>SUM(CJ7:CJ38)</f>
        <v>27002.389999999992</v>
      </c>
      <c r="CK39" s="27"/>
      <c r="CL39" s="27"/>
      <c r="CM39" s="27">
        <f>SUM(CM7:CM38)</f>
        <v>104285.32</v>
      </c>
      <c r="CN39" s="27"/>
      <c r="CO39" s="27"/>
      <c r="CP39" s="27">
        <f>SUM(CP7:CP38)</f>
        <v>37153.399999999994</v>
      </c>
      <c r="CQ39" s="27"/>
      <c r="CR39" s="27"/>
      <c r="CS39" s="27">
        <f>SUM(CS7:CS38)</f>
        <v>72692.47</v>
      </c>
      <c r="CT39" s="27"/>
      <c r="CU39" s="27"/>
      <c r="CV39" s="27">
        <f>SUM(CV7:CV38)</f>
        <v>50015.11</v>
      </c>
      <c r="CW39" s="27"/>
      <c r="CX39" s="27"/>
      <c r="CY39" s="27">
        <f>SUM(CY7:CY38)</f>
        <v>77160.84999999999</v>
      </c>
      <c r="CZ39" s="27"/>
      <c r="DA39" s="27"/>
      <c r="DB39" s="27">
        <f>SUM(DB7:DB38)</f>
        <v>187500.79</v>
      </c>
      <c r="DC39" s="9">
        <f>DB39+CY39+CV39+CS39+CP39+CM39+CJ39+CG39+CD39+CA39+BX39+BU39</f>
        <v>760804.48</v>
      </c>
      <c r="DD39" s="35">
        <f>DC39+BR39</f>
        <v>1559715.7275616883</v>
      </c>
      <c r="DE39" s="27"/>
      <c r="DF39" s="27"/>
      <c r="DG39" s="30">
        <f>SUM(DG7:DG38)</f>
        <v>46713.536</v>
      </c>
      <c r="DH39" s="27"/>
      <c r="DI39" s="27"/>
      <c r="DJ39" s="27">
        <f>SUM(DJ7:DJ38)</f>
        <v>39925.056</v>
      </c>
      <c r="DK39" s="27"/>
      <c r="DL39" s="27"/>
      <c r="DM39" s="27">
        <f>SUM(DM7:DM38)</f>
        <v>29768.076000000005</v>
      </c>
      <c r="DN39" s="27"/>
      <c r="DO39" s="27"/>
      <c r="DP39" s="27">
        <f>SUM(DP7:DP38)</f>
        <v>28734.616</v>
      </c>
      <c r="DQ39" s="27"/>
      <c r="DR39" s="27"/>
      <c r="DS39" s="27">
        <f>SUM(DS7:DS38)</f>
        <v>40954.03599999999</v>
      </c>
      <c r="DT39" s="27"/>
      <c r="DU39" s="27"/>
      <c r="DV39" s="27">
        <f>SUM(DV7:DV38)</f>
        <v>29656.656000000006</v>
      </c>
      <c r="DW39" s="27"/>
      <c r="DX39" s="27"/>
      <c r="DY39" s="27">
        <f>SUM(DY7:DY38)</f>
        <v>29693.736</v>
      </c>
      <c r="DZ39" s="27"/>
      <c r="EA39" s="27"/>
      <c r="EB39" s="27">
        <f>SUM(EB7:EB38)</f>
        <v>30514.266000000003</v>
      </c>
      <c r="EC39" s="27"/>
      <c r="ED39" s="27"/>
      <c r="EE39" s="27">
        <f>SUM(EE7:EE38)</f>
        <v>32926.476</v>
      </c>
      <c r="EF39" s="27"/>
      <c r="EG39" s="27"/>
      <c r="EH39" s="27">
        <f>SUM(EH7:EH38)</f>
        <v>36608.655999999995</v>
      </c>
      <c r="EI39" s="27"/>
      <c r="EJ39" s="27"/>
      <c r="EK39" s="27">
        <f>SUM(EK7:EK38)</f>
        <v>39844.475999999995</v>
      </c>
      <c r="EL39" s="27"/>
      <c r="EM39" s="27"/>
      <c r="EN39" s="27">
        <f>SUM(EN7:EN38)</f>
        <v>41757.636</v>
      </c>
      <c r="EO39" s="27">
        <f>SUM(EO7:EO38)</f>
        <v>0</v>
      </c>
      <c r="EP39" s="27">
        <f>SUM(EP7:EP38)</f>
        <v>0</v>
      </c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1:173" s="1" customFormat="1" ht="51.75" customHeight="1">
      <c r="A40" s="36" t="s">
        <v>60</v>
      </c>
      <c r="B40" s="37" t="s">
        <v>47</v>
      </c>
      <c r="C40" s="38"/>
      <c r="D40" s="38"/>
      <c r="E40" s="38"/>
      <c r="F40" s="39"/>
      <c r="G40" s="38"/>
      <c r="H40" s="38"/>
      <c r="I40" s="38"/>
      <c r="J40" s="37"/>
      <c r="K40" s="38"/>
      <c r="L40" s="38"/>
      <c r="M40" s="38"/>
      <c r="N40" s="37"/>
      <c r="O40" s="38"/>
      <c r="P40" s="38"/>
      <c r="Q40" s="38"/>
      <c r="R40" s="37" t="s">
        <v>48</v>
      </c>
      <c r="S40" s="38"/>
      <c r="T40" s="27"/>
      <c r="U40" s="27"/>
      <c r="V40" s="27"/>
      <c r="W40" s="27"/>
      <c r="X40" s="27"/>
      <c r="Y40" s="28"/>
      <c r="Z40" s="27"/>
      <c r="AA40" s="27"/>
      <c r="AB40" s="28"/>
      <c r="AC40" s="37"/>
      <c r="AD40" s="37"/>
      <c r="AE40" s="37"/>
      <c r="AF40" s="34">
        <f aca="true" t="shared" si="6" ref="AF40:AF55">S40+V40+Y40+AB40+AE40</f>
        <v>0</v>
      </c>
      <c r="AG40" s="27"/>
      <c r="AH40" s="27"/>
      <c r="AI40" s="27"/>
      <c r="AJ40" s="27"/>
      <c r="AK40" s="27"/>
      <c r="AL40" s="27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4">
        <f t="shared" si="5"/>
        <v>0</v>
      </c>
      <c r="BR40" s="34">
        <f aca="true" t="shared" si="7" ref="BR40:BR55">BQ40+AF40</f>
        <v>0</v>
      </c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9">
        <f aca="true" t="shared" si="8" ref="DC40:DC55">DB40+CY40+CV40+CS40+CP40+CM40+CJ40+CG40+CD40+CA40+BX40+BU40</f>
        <v>0</v>
      </c>
      <c r="DD40" s="35">
        <f aca="true" t="shared" si="9" ref="DD40:DD55">DC40+BR40</f>
        <v>0</v>
      </c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88" t="s">
        <v>504</v>
      </c>
      <c r="EP40" s="88" t="s">
        <v>505</v>
      </c>
      <c r="EQ40" s="27"/>
      <c r="ER40" s="27"/>
      <c r="ES40" s="27">
        <f>SUM(ES7:ES39)</f>
        <v>32494.459999999995</v>
      </c>
      <c r="ET40" s="27"/>
      <c r="EU40" s="27"/>
      <c r="EV40" s="27">
        <f>SUM(EV7:EV39)</f>
        <v>30876.07</v>
      </c>
      <c r="EW40" s="27"/>
      <c r="EX40" s="27"/>
      <c r="EY40" s="27">
        <f>SUM(EY7:EY39)</f>
        <v>48135.43</v>
      </c>
      <c r="EZ40" s="27"/>
      <c r="FA40" s="27"/>
      <c r="FB40" s="27">
        <f>SUM(FB7:FB39)</f>
        <v>102325.41000000002</v>
      </c>
      <c r="FC40" s="27"/>
      <c r="FD40" s="27"/>
      <c r="FE40" s="27">
        <f>SUM(FE7:FE39)</f>
        <v>41330.01</v>
      </c>
      <c r="FF40" s="27"/>
      <c r="FG40" s="27"/>
      <c r="FH40" s="27">
        <f>SUM(FH7:FH39)</f>
        <v>30876.07</v>
      </c>
      <c r="FI40" s="27"/>
      <c r="FJ40" s="27"/>
      <c r="FK40" s="27">
        <f>SUM(FK7:FK39)</f>
        <v>31631.949999999997</v>
      </c>
      <c r="FL40" s="27"/>
      <c r="FM40" s="27"/>
      <c r="FN40" s="27">
        <f>SUM(FN7:FN39)</f>
        <v>30876.07</v>
      </c>
      <c r="FO40" s="27"/>
      <c r="FP40" s="27"/>
      <c r="FQ40" s="27">
        <f>SUM(FQ7:FQ39)</f>
        <v>31528.7</v>
      </c>
    </row>
    <row r="41" spans="1:173" s="2" customFormat="1" ht="21">
      <c r="A41" s="40" t="s">
        <v>49</v>
      </c>
      <c r="B41" s="11"/>
      <c r="C41" s="17">
        <f>C39-C30</f>
        <v>24192.120000000003</v>
      </c>
      <c r="D41" s="17"/>
      <c r="E41" s="17">
        <f aca="true" t="shared" si="10" ref="E41:Q41">E39-E30</f>
        <v>24001.670000000002</v>
      </c>
      <c r="F41" s="17"/>
      <c r="G41" s="17">
        <f t="shared" si="10"/>
        <v>24001.670000000002</v>
      </c>
      <c r="H41" s="17"/>
      <c r="I41" s="17">
        <f t="shared" si="10"/>
        <v>33445.99</v>
      </c>
      <c r="J41" s="17"/>
      <c r="K41" s="17">
        <f t="shared" si="10"/>
        <v>25699.11</v>
      </c>
      <c r="L41" s="17"/>
      <c r="M41" s="17">
        <f t="shared" si="10"/>
        <v>24001.67</v>
      </c>
      <c r="N41" s="17"/>
      <c r="O41" s="17">
        <f t="shared" si="10"/>
        <v>24001.67</v>
      </c>
      <c r="P41" s="17"/>
      <c r="Q41" s="17">
        <f t="shared" si="10"/>
        <v>24034.769999999997</v>
      </c>
      <c r="R41" s="17"/>
      <c r="S41" s="17">
        <f>C41+E41+G41+I41+K41+M41+O41+Q41</f>
        <v>203378.66999999995</v>
      </c>
      <c r="T41" s="19"/>
      <c r="U41" s="34"/>
      <c r="V41" s="34">
        <f>V39</f>
        <v>25276.560000000005</v>
      </c>
      <c r="W41" s="34">
        <f aca="true" t="shared" si="11" ref="W41:AL41">W39</f>
        <v>0</v>
      </c>
      <c r="X41" s="34">
        <f t="shared" si="11"/>
        <v>0</v>
      </c>
      <c r="Y41" s="34">
        <f t="shared" si="11"/>
        <v>28218.86</v>
      </c>
      <c r="Z41" s="34">
        <f t="shared" si="11"/>
        <v>0</v>
      </c>
      <c r="AA41" s="34">
        <f t="shared" si="11"/>
        <v>0</v>
      </c>
      <c r="AB41" s="34">
        <f t="shared" si="11"/>
        <v>100779.06000000003</v>
      </c>
      <c r="AC41" s="34">
        <f t="shared" si="11"/>
        <v>0</v>
      </c>
      <c r="AD41" s="34">
        <f t="shared" si="11"/>
        <v>0</v>
      </c>
      <c r="AE41" s="34">
        <f t="shared" si="11"/>
        <v>25116.527500000004</v>
      </c>
      <c r="AF41" s="34">
        <f t="shared" si="6"/>
        <v>382769.67750000005</v>
      </c>
      <c r="AG41" s="34">
        <f t="shared" si="11"/>
        <v>0</v>
      </c>
      <c r="AH41" s="34">
        <f t="shared" si="11"/>
        <v>0</v>
      </c>
      <c r="AI41" s="34">
        <f t="shared" si="11"/>
        <v>26663.800061688315</v>
      </c>
      <c r="AJ41" s="34">
        <f t="shared" si="11"/>
        <v>0</v>
      </c>
      <c r="AK41" s="34">
        <f t="shared" si="11"/>
        <v>0</v>
      </c>
      <c r="AL41" s="34">
        <f t="shared" si="11"/>
        <v>37462.76</v>
      </c>
      <c r="AM41" s="19"/>
      <c r="AN41" s="34"/>
      <c r="AO41" s="34">
        <f>AO39</f>
        <v>40607.76</v>
      </c>
      <c r="AP41" s="34">
        <f aca="true" t="shared" si="12" ref="AP41:AU41">AP39</f>
        <v>0</v>
      </c>
      <c r="AQ41" s="34">
        <f t="shared" si="12"/>
        <v>0</v>
      </c>
      <c r="AR41" s="34">
        <f t="shared" si="12"/>
        <v>28814.24</v>
      </c>
      <c r="AS41" s="34">
        <f t="shared" si="12"/>
        <v>0</v>
      </c>
      <c r="AT41" s="34">
        <f t="shared" si="12"/>
        <v>0</v>
      </c>
      <c r="AU41" s="34">
        <f t="shared" si="12"/>
        <v>26595.030000000002</v>
      </c>
      <c r="AV41" s="34"/>
      <c r="AW41" s="34"/>
      <c r="AX41" s="34">
        <f>AX39</f>
        <v>28523.34</v>
      </c>
      <c r="AY41" s="34">
        <f aca="true" t="shared" si="13" ref="AY41:BD41">AY39</f>
        <v>0</v>
      </c>
      <c r="AZ41" s="34">
        <f t="shared" si="13"/>
        <v>0</v>
      </c>
      <c r="BA41" s="34">
        <f t="shared" si="13"/>
        <v>24355.500000000004</v>
      </c>
      <c r="BB41" s="34">
        <f t="shared" si="13"/>
        <v>0</v>
      </c>
      <c r="BC41" s="34">
        <f t="shared" si="13"/>
        <v>0</v>
      </c>
      <c r="BD41" s="34">
        <f t="shared" si="13"/>
        <v>27043.079999999998</v>
      </c>
      <c r="BE41" s="34">
        <f aca="true" t="shared" si="14" ref="BE41:BM41">BE39</f>
        <v>0</v>
      </c>
      <c r="BF41" s="34">
        <f t="shared" si="14"/>
        <v>0</v>
      </c>
      <c r="BG41" s="34">
        <f t="shared" si="14"/>
        <v>30270.450000000004</v>
      </c>
      <c r="BH41" s="34">
        <f t="shared" si="14"/>
        <v>0</v>
      </c>
      <c r="BI41" s="34">
        <f t="shared" si="14"/>
        <v>0</v>
      </c>
      <c r="BJ41" s="34">
        <f t="shared" si="14"/>
        <v>39402.729999999996</v>
      </c>
      <c r="BK41" s="34">
        <f t="shared" si="14"/>
        <v>0</v>
      </c>
      <c r="BL41" s="34">
        <f t="shared" si="14"/>
        <v>0</v>
      </c>
      <c r="BM41" s="34">
        <f t="shared" si="14"/>
        <v>48685.549999999996</v>
      </c>
      <c r="BN41" s="34">
        <f>BN39</f>
        <v>0</v>
      </c>
      <c r="BO41" s="34">
        <f>BO39</f>
        <v>0</v>
      </c>
      <c r="BP41" s="34">
        <f>BP39</f>
        <v>36793.770000000004</v>
      </c>
      <c r="BQ41" s="34">
        <f t="shared" si="5"/>
        <v>395218.01006168826</v>
      </c>
      <c r="BR41" s="34">
        <f t="shared" si="7"/>
        <v>777987.6875616882</v>
      </c>
      <c r="BS41" s="34"/>
      <c r="BT41" s="34"/>
      <c r="BU41" s="34">
        <f>BU39</f>
        <v>33660.479999999996</v>
      </c>
      <c r="BV41" s="34"/>
      <c r="BW41" s="34"/>
      <c r="BX41" s="34">
        <f>BX39</f>
        <v>45036.1</v>
      </c>
      <c r="BY41" s="34"/>
      <c r="BZ41" s="34"/>
      <c r="CA41" s="34">
        <f>CA39</f>
        <v>29913.409999999996</v>
      </c>
      <c r="CB41" s="34"/>
      <c r="CC41" s="34"/>
      <c r="CD41" s="34">
        <f>CD39</f>
        <v>25580.869999999995</v>
      </c>
      <c r="CE41" s="34"/>
      <c r="CF41" s="34"/>
      <c r="CG41" s="34">
        <f>CG39</f>
        <v>70803.29000000001</v>
      </c>
      <c r="CH41" s="34"/>
      <c r="CI41" s="34"/>
      <c r="CJ41" s="34">
        <f>CJ39</f>
        <v>27002.389999999992</v>
      </c>
      <c r="CK41" s="34"/>
      <c r="CL41" s="34"/>
      <c r="CM41" s="34">
        <f>CM39</f>
        <v>104285.32</v>
      </c>
      <c r="CN41" s="34"/>
      <c r="CO41" s="34"/>
      <c r="CP41" s="34">
        <f>CP39</f>
        <v>37153.399999999994</v>
      </c>
      <c r="CQ41" s="34"/>
      <c r="CR41" s="34"/>
      <c r="CS41" s="34">
        <f>CS39</f>
        <v>72692.47</v>
      </c>
      <c r="CT41" s="34"/>
      <c r="CU41" s="34"/>
      <c r="CV41" s="34">
        <f>CV39</f>
        <v>50015.11</v>
      </c>
      <c r="CW41" s="34"/>
      <c r="CX41" s="34"/>
      <c r="CY41" s="34">
        <f>CY39</f>
        <v>77160.84999999999</v>
      </c>
      <c r="CZ41" s="34"/>
      <c r="DA41" s="34"/>
      <c r="DB41" s="34">
        <f>DB39</f>
        <v>187500.79</v>
      </c>
      <c r="DC41" s="9">
        <f t="shared" si="8"/>
        <v>760804.48</v>
      </c>
      <c r="DD41" s="35">
        <f t="shared" si="9"/>
        <v>1538792.1675616882</v>
      </c>
      <c r="DE41" s="34"/>
      <c r="DF41" s="34"/>
      <c r="DG41" s="34">
        <f>DG39</f>
        <v>46713.536</v>
      </c>
      <c r="DH41" s="34"/>
      <c r="DI41" s="34"/>
      <c r="DJ41" s="34">
        <f>DJ39</f>
        <v>39925.056</v>
      </c>
      <c r="DK41" s="34"/>
      <c r="DL41" s="34"/>
      <c r="DM41" s="34">
        <f>DM39</f>
        <v>29768.076000000005</v>
      </c>
      <c r="DN41" s="34"/>
      <c r="DO41" s="34"/>
      <c r="DP41" s="34">
        <f>DP39</f>
        <v>28734.616</v>
      </c>
      <c r="DQ41" s="34"/>
      <c r="DR41" s="34"/>
      <c r="DS41" s="34">
        <f>DS39</f>
        <v>40954.03599999999</v>
      </c>
      <c r="DT41" s="34"/>
      <c r="DU41" s="34"/>
      <c r="DV41" s="34">
        <f>DV39</f>
        <v>29656.656000000006</v>
      </c>
      <c r="DW41" s="34"/>
      <c r="DX41" s="34"/>
      <c r="DY41" s="34">
        <f>DY39</f>
        <v>29693.736</v>
      </c>
      <c r="DZ41" s="34"/>
      <c r="EA41" s="34"/>
      <c r="EB41" s="34">
        <f>EB39</f>
        <v>30514.266000000003</v>
      </c>
      <c r="EC41" s="34"/>
      <c r="ED41" s="34"/>
      <c r="EE41" s="34">
        <f>EE39</f>
        <v>32926.476</v>
      </c>
      <c r="EF41" s="34"/>
      <c r="EG41" s="34"/>
      <c r="EH41" s="34">
        <f>EH39</f>
        <v>36608.655999999995</v>
      </c>
      <c r="EI41" s="34"/>
      <c r="EJ41" s="34"/>
      <c r="EK41" s="34">
        <f>EK39</f>
        <v>39844.475999999995</v>
      </c>
      <c r="EL41" s="34"/>
      <c r="EM41" s="34"/>
      <c r="EN41" s="34">
        <f>EN39</f>
        <v>41757.636</v>
      </c>
      <c r="EO41" s="34">
        <f>SUM(DG41:EN41)</f>
        <v>427097.222</v>
      </c>
      <c r="EP41" s="34">
        <f>EP39</f>
        <v>0</v>
      </c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1:173" s="96" customFormat="1" ht="12.75">
      <c r="A42" s="89" t="s">
        <v>50</v>
      </c>
      <c r="B42" s="71"/>
      <c r="C42" s="90">
        <v>31463</v>
      </c>
      <c r="D42" s="90"/>
      <c r="E42" s="90">
        <v>31463</v>
      </c>
      <c r="F42" s="90"/>
      <c r="G42" s="90">
        <v>31463</v>
      </c>
      <c r="H42" s="90"/>
      <c r="I42" s="90">
        <v>31463</v>
      </c>
      <c r="J42" s="91"/>
      <c r="K42" s="90">
        <v>31463</v>
      </c>
      <c r="L42" s="90"/>
      <c r="M42" s="90">
        <v>31463</v>
      </c>
      <c r="N42" s="91"/>
      <c r="O42" s="90">
        <v>31463</v>
      </c>
      <c r="P42" s="90"/>
      <c r="Q42" s="90">
        <v>23915.06</v>
      </c>
      <c r="R42" s="91"/>
      <c r="S42" s="92">
        <f>C42+E42+G42+I42+K42+M42+O42+Q42</f>
        <v>244156.06</v>
      </c>
      <c r="T42" s="84"/>
      <c r="U42" s="84"/>
      <c r="V42" s="84">
        <v>31463</v>
      </c>
      <c r="W42" s="84"/>
      <c r="X42" s="84"/>
      <c r="Y42" s="93">
        <v>31463</v>
      </c>
      <c r="Z42" s="84"/>
      <c r="AA42" s="84"/>
      <c r="AB42" s="93">
        <v>31463</v>
      </c>
      <c r="AC42" s="71"/>
      <c r="AD42" s="71"/>
      <c r="AE42" s="71">
        <v>31463</v>
      </c>
      <c r="AF42" s="84">
        <f t="shared" si="6"/>
        <v>370008.06</v>
      </c>
      <c r="AG42" s="84"/>
      <c r="AH42" s="84"/>
      <c r="AI42" s="84">
        <v>38017.83</v>
      </c>
      <c r="AJ42" s="84"/>
      <c r="AK42" s="84"/>
      <c r="AL42" s="84">
        <v>38017.83</v>
      </c>
      <c r="AM42" s="84"/>
      <c r="AN42" s="84"/>
      <c r="AO42" s="84">
        <v>38017.83</v>
      </c>
      <c r="AP42" s="84"/>
      <c r="AQ42" s="84"/>
      <c r="AR42" s="84">
        <v>38017.83</v>
      </c>
      <c r="AS42" s="84"/>
      <c r="AT42" s="84"/>
      <c r="AU42" s="84">
        <v>38017.83</v>
      </c>
      <c r="AV42" s="84"/>
      <c r="AW42" s="84"/>
      <c r="AX42" s="84">
        <v>38017.83</v>
      </c>
      <c r="AY42" s="84"/>
      <c r="AZ42" s="84"/>
      <c r="BA42" s="84">
        <v>38017.83</v>
      </c>
      <c r="BB42" s="84"/>
      <c r="BC42" s="84"/>
      <c r="BD42" s="84">
        <v>38017.83</v>
      </c>
      <c r="BE42" s="84"/>
      <c r="BF42" s="84"/>
      <c r="BG42" s="84">
        <v>38017.83</v>
      </c>
      <c r="BH42" s="84"/>
      <c r="BI42" s="84"/>
      <c r="BJ42" s="84">
        <v>38017.83</v>
      </c>
      <c r="BK42" s="84"/>
      <c r="BL42" s="84"/>
      <c r="BM42" s="84">
        <v>38017.83</v>
      </c>
      <c r="BN42" s="84"/>
      <c r="BO42" s="84"/>
      <c r="BP42" s="84">
        <v>38017.83</v>
      </c>
      <c r="BQ42" s="84">
        <f t="shared" si="5"/>
        <v>456213.96000000014</v>
      </c>
      <c r="BR42" s="84">
        <f t="shared" si="7"/>
        <v>826222.0200000001</v>
      </c>
      <c r="BS42" s="84"/>
      <c r="BT42" s="84"/>
      <c r="BU42" s="84">
        <v>37501.4</v>
      </c>
      <c r="BV42" s="84"/>
      <c r="BW42" s="84"/>
      <c r="BX42" s="84">
        <v>37501.4</v>
      </c>
      <c r="BY42" s="84"/>
      <c r="BZ42" s="84"/>
      <c r="CA42" s="84">
        <v>37501.4</v>
      </c>
      <c r="CB42" s="84"/>
      <c r="CC42" s="84"/>
      <c r="CD42" s="84">
        <v>37501.4</v>
      </c>
      <c r="CE42" s="84"/>
      <c r="CF42" s="84"/>
      <c r="CG42" s="84">
        <v>37501.4</v>
      </c>
      <c r="CH42" s="84"/>
      <c r="CI42" s="84"/>
      <c r="CJ42" s="84">
        <v>37501.4</v>
      </c>
      <c r="CK42" s="84"/>
      <c r="CL42" s="84"/>
      <c r="CM42" s="84">
        <v>37501.4</v>
      </c>
      <c r="CN42" s="84"/>
      <c r="CO42" s="84"/>
      <c r="CP42" s="84">
        <v>37501.4</v>
      </c>
      <c r="CQ42" s="84"/>
      <c r="CR42" s="84"/>
      <c r="CS42" s="84">
        <v>37223.86</v>
      </c>
      <c r="CT42" s="84"/>
      <c r="CU42" s="84"/>
      <c r="CV42" s="84">
        <v>37223.86</v>
      </c>
      <c r="CW42" s="84"/>
      <c r="CX42" s="84"/>
      <c r="CY42" s="84">
        <v>37221.97</v>
      </c>
      <c r="CZ42" s="84"/>
      <c r="DA42" s="84"/>
      <c r="DB42" s="84">
        <v>36812.27</v>
      </c>
      <c r="DC42" s="94">
        <f t="shared" si="8"/>
        <v>448493.1600000001</v>
      </c>
      <c r="DD42" s="95">
        <f t="shared" si="9"/>
        <v>1274715.1800000002</v>
      </c>
      <c r="DE42" s="84"/>
      <c r="DF42" s="84"/>
      <c r="DG42" s="84">
        <v>46912.19</v>
      </c>
      <c r="DH42" s="84"/>
      <c r="DI42" s="84"/>
      <c r="DJ42" s="84">
        <v>46912.19</v>
      </c>
      <c r="DK42" s="84"/>
      <c r="DL42" s="84"/>
      <c r="DM42" s="84">
        <v>46912.19</v>
      </c>
      <c r="DN42" s="84"/>
      <c r="DO42" s="84"/>
      <c r="DP42" s="84">
        <v>46912.19</v>
      </c>
      <c r="DQ42" s="84"/>
      <c r="DR42" s="84"/>
      <c r="DS42" s="84">
        <v>46912.19</v>
      </c>
      <c r="DT42" s="84"/>
      <c r="DU42" s="84"/>
      <c r="DV42" s="84">
        <v>46912.19</v>
      </c>
      <c r="DW42" s="84"/>
      <c r="DX42" s="84"/>
      <c r="DY42" s="84">
        <v>46912.19</v>
      </c>
      <c r="DZ42" s="84"/>
      <c r="EA42" s="84"/>
      <c r="EB42" s="84">
        <v>46912.19</v>
      </c>
      <c r="EC42" s="84"/>
      <c r="ED42" s="84"/>
      <c r="EE42" s="84">
        <v>46912.19</v>
      </c>
      <c r="EF42" s="84"/>
      <c r="EG42" s="84"/>
      <c r="EH42" s="84">
        <v>46912.19</v>
      </c>
      <c r="EI42" s="84"/>
      <c r="EJ42" s="84"/>
      <c r="EK42" s="84">
        <v>46912.19</v>
      </c>
      <c r="EL42" s="84"/>
      <c r="EM42" s="84"/>
      <c r="EN42" s="84">
        <v>46912.19</v>
      </c>
      <c r="EO42" s="84">
        <f aca="true" t="shared" si="15" ref="EO42:EO55">SUM(DG42:EN42)</f>
        <v>562946.28</v>
      </c>
      <c r="EP42" s="84">
        <f>EO42+DD42</f>
        <v>1837661.4600000002</v>
      </c>
      <c r="EQ42" s="84"/>
      <c r="ER42" s="84"/>
      <c r="ES42" s="84">
        <f>ES40</f>
        <v>32494.459999999995</v>
      </c>
      <c r="ET42" s="84"/>
      <c r="EU42" s="84"/>
      <c r="EV42" s="84">
        <f>EV40</f>
        <v>30876.07</v>
      </c>
      <c r="EW42" s="84"/>
      <c r="EX42" s="84"/>
      <c r="EY42" s="84">
        <f>EY40</f>
        <v>48135.43</v>
      </c>
      <c r="EZ42" s="84"/>
      <c r="FA42" s="84"/>
      <c r="FB42" s="84">
        <f>FB40</f>
        <v>102325.41000000002</v>
      </c>
      <c r="FC42" s="84"/>
      <c r="FD42" s="84"/>
      <c r="FE42" s="84">
        <f>FE40</f>
        <v>41330.01</v>
      </c>
      <c r="FF42" s="84"/>
      <c r="FG42" s="84"/>
      <c r="FH42" s="84">
        <f>FH40</f>
        <v>30876.07</v>
      </c>
      <c r="FI42" s="84"/>
      <c r="FJ42" s="84"/>
      <c r="FK42" s="84">
        <f>FK40</f>
        <v>31631.949999999997</v>
      </c>
      <c r="FL42" s="84"/>
      <c r="FM42" s="84"/>
      <c r="FN42" s="84">
        <f>FN40</f>
        <v>30876.07</v>
      </c>
      <c r="FO42" s="84"/>
      <c r="FP42" s="84"/>
      <c r="FQ42" s="84">
        <f>FQ40</f>
        <v>31528.7</v>
      </c>
    </row>
    <row r="43" spans="1:173" s="96" customFormat="1" ht="12.75">
      <c r="A43" s="89" t="s">
        <v>51</v>
      </c>
      <c r="B43" s="71"/>
      <c r="C43" s="90">
        <f>6110.13+20382.95</f>
        <v>26493.08</v>
      </c>
      <c r="D43" s="90"/>
      <c r="E43" s="90">
        <f>6114.24+22653.28</f>
        <v>28767.519999999997</v>
      </c>
      <c r="F43" s="90"/>
      <c r="G43" s="90">
        <f>6061.35+25891.87</f>
        <v>31953.22</v>
      </c>
      <c r="H43" s="90"/>
      <c r="I43" s="90">
        <f>6021.69+27657.98</f>
        <v>33679.67</v>
      </c>
      <c r="J43" s="91"/>
      <c r="K43" s="90">
        <f>5977.03+23524.68</f>
        <v>29501.71</v>
      </c>
      <c r="L43" s="90"/>
      <c r="M43" s="90">
        <f>5977.03+26093.32</f>
        <v>32070.35</v>
      </c>
      <c r="N43" s="91"/>
      <c r="O43" s="90">
        <f>5977.03+27200.19</f>
        <v>33177.22</v>
      </c>
      <c r="P43" s="90"/>
      <c r="Q43" s="90">
        <f>4545.46+28647.96</f>
        <v>33193.42</v>
      </c>
      <c r="R43" s="91"/>
      <c r="S43" s="92">
        <f>C43+E43+G43+I43+K43+M43+O43+Q43</f>
        <v>248836.19</v>
      </c>
      <c r="T43" s="84"/>
      <c r="U43" s="84"/>
      <c r="V43" s="84">
        <f>6052.32+26599.15</f>
        <v>32651.47</v>
      </c>
      <c r="W43" s="84"/>
      <c r="X43" s="84"/>
      <c r="Y43" s="93">
        <f>6104.54+13560.17</f>
        <v>19664.71</v>
      </c>
      <c r="Z43" s="84"/>
      <c r="AA43" s="84"/>
      <c r="AB43" s="93">
        <f>6160.87+27225.29</f>
        <v>33386.16</v>
      </c>
      <c r="AC43" s="71"/>
      <c r="AD43" s="71"/>
      <c r="AE43" s="71">
        <f>6174.33+21893.49</f>
        <v>28067.82</v>
      </c>
      <c r="AF43" s="84">
        <f t="shared" si="6"/>
        <v>362606.35000000003</v>
      </c>
      <c r="AG43" s="84"/>
      <c r="AH43" s="84"/>
      <c r="AI43" s="84">
        <f>7423.61+22115.42</f>
        <v>29539.03</v>
      </c>
      <c r="AJ43" s="84"/>
      <c r="AK43" s="84"/>
      <c r="AL43" s="84">
        <f>7230.99+31591.9</f>
        <v>38822.89</v>
      </c>
      <c r="AM43" s="84"/>
      <c r="AN43" s="84"/>
      <c r="AO43" s="84">
        <f>7231.01+35299.31</f>
        <v>42530.32</v>
      </c>
      <c r="AP43" s="84"/>
      <c r="AQ43" s="84"/>
      <c r="AR43" s="84">
        <f>7080.98+29352.33</f>
        <v>36433.31</v>
      </c>
      <c r="AS43" s="84"/>
      <c r="AT43" s="84"/>
      <c r="AU43" s="84">
        <f>7058.75+32509.74</f>
        <v>39568.490000000005</v>
      </c>
      <c r="AV43" s="84"/>
      <c r="AW43" s="84"/>
      <c r="AX43" s="84">
        <f>7058.75+26963.32</f>
        <v>34022.07</v>
      </c>
      <c r="AY43" s="84"/>
      <c r="AZ43" s="84"/>
      <c r="BA43" s="84">
        <f>7058.75+32788.11</f>
        <v>39846.86</v>
      </c>
      <c r="BB43" s="84"/>
      <c r="BC43" s="84"/>
      <c r="BD43" s="84">
        <v>33468.19</v>
      </c>
      <c r="BE43" s="84"/>
      <c r="BF43" s="84"/>
      <c r="BG43" s="84">
        <v>31736.14</v>
      </c>
      <c r="BH43" s="84"/>
      <c r="BI43" s="84"/>
      <c r="BJ43" s="84">
        <v>35498.62</v>
      </c>
      <c r="BK43" s="84"/>
      <c r="BL43" s="84"/>
      <c r="BM43" s="84">
        <v>40253.53</v>
      </c>
      <c r="BN43" s="84"/>
      <c r="BO43" s="84"/>
      <c r="BP43" s="84">
        <v>33756.7</v>
      </c>
      <c r="BQ43" s="84">
        <f t="shared" si="5"/>
        <v>435476.14999999997</v>
      </c>
      <c r="BR43" s="84">
        <f t="shared" si="7"/>
        <v>798082.5</v>
      </c>
      <c r="BS43" s="84"/>
      <c r="BT43" s="84"/>
      <c r="BU43" s="84">
        <v>37153.25</v>
      </c>
      <c r="BV43" s="84"/>
      <c r="BW43" s="84"/>
      <c r="BX43" s="84">
        <v>49857.84</v>
      </c>
      <c r="BY43" s="84"/>
      <c r="BZ43" s="84"/>
      <c r="CA43" s="84">
        <v>37663.79</v>
      </c>
      <c r="CB43" s="84"/>
      <c r="CC43" s="84"/>
      <c r="CD43" s="84">
        <v>38777.64</v>
      </c>
      <c r="CE43" s="84"/>
      <c r="CF43" s="84"/>
      <c r="CG43" s="84">
        <v>35199.15</v>
      </c>
      <c r="CH43" s="84"/>
      <c r="CI43" s="84"/>
      <c r="CJ43" s="84">
        <v>33837.14</v>
      </c>
      <c r="CK43" s="84"/>
      <c r="CL43" s="84"/>
      <c r="CM43" s="84">
        <v>38456.09</v>
      </c>
      <c r="CN43" s="84"/>
      <c r="CO43" s="84"/>
      <c r="CP43" s="84">
        <v>43409.36</v>
      </c>
      <c r="CQ43" s="84"/>
      <c r="CR43" s="84"/>
      <c r="CS43" s="84">
        <v>38292.48</v>
      </c>
      <c r="CT43" s="84"/>
      <c r="CU43" s="84"/>
      <c r="CV43" s="84">
        <v>37223.86</v>
      </c>
      <c r="CW43" s="84"/>
      <c r="CX43" s="84"/>
      <c r="CY43" s="84">
        <v>43678.96</v>
      </c>
      <c r="CZ43" s="84"/>
      <c r="DA43" s="84"/>
      <c r="DB43" s="84">
        <v>36483.29</v>
      </c>
      <c r="DC43" s="94">
        <f t="shared" si="8"/>
        <v>470032.85</v>
      </c>
      <c r="DD43" s="95">
        <f t="shared" si="9"/>
        <v>1268115.35</v>
      </c>
      <c r="DE43" s="84"/>
      <c r="DF43" s="84"/>
      <c r="DG43" s="84">
        <v>35252.81</v>
      </c>
      <c r="DH43" s="84"/>
      <c r="DI43" s="84"/>
      <c r="DJ43" s="84">
        <v>40614.14</v>
      </c>
      <c r="DK43" s="84"/>
      <c r="DL43" s="84"/>
      <c r="DM43" s="84">
        <v>43673.36</v>
      </c>
      <c r="DN43" s="84"/>
      <c r="DO43" s="84"/>
      <c r="DP43" s="84">
        <v>48923.55</v>
      </c>
      <c r="DQ43" s="84"/>
      <c r="DR43" s="84"/>
      <c r="DS43" s="84">
        <v>45000.48</v>
      </c>
      <c r="DT43" s="84"/>
      <c r="DU43" s="84"/>
      <c r="DV43" s="84">
        <v>45615.6</v>
      </c>
      <c r="DW43" s="84"/>
      <c r="DX43" s="84"/>
      <c r="DY43" s="84">
        <v>50317.56</v>
      </c>
      <c r="DZ43" s="84"/>
      <c r="EA43" s="84"/>
      <c r="EB43" s="84">
        <v>45498.85</v>
      </c>
      <c r="EC43" s="84"/>
      <c r="ED43" s="84"/>
      <c r="EE43" s="84">
        <v>47507.37</v>
      </c>
      <c r="EF43" s="84"/>
      <c r="EG43" s="84"/>
      <c r="EH43" s="84">
        <v>47473.18</v>
      </c>
      <c r="EI43" s="84"/>
      <c r="EJ43" s="84"/>
      <c r="EK43" s="84">
        <v>46388.82</v>
      </c>
      <c r="EL43" s="84"/>
      <c r="EM43" s="84"/>
      <c r="EN43" s="84">
        <v>49704.08</v>
      </c>
      <c r="EO43" s="84">
        <f t="shared" si="15"/>
        <v>545969.7999999999</v>
      </c>
      <c r="EP43" s="84">
        <f aca="true" t="shared" si="16" ref="EP43:EP55">EO43+DD43</f>
        <v>1814085.15</v>
      </c>
      <c r="EQ43" s="84"/>
      <c r="ER43" s="84"/>
      <c r="ES43" s="84">
        <v>53151.55</v>
      </c>
      <c r="ET43" s="84"/>
      <c r="EU43" s="84"/>
      <c r="EV43" s="84">
        <v>53151.55</v>
      </c>
      <c r="EW43" s="84"/>
      <c r="EX43" s="84"/>
      <c r="EY43" s="84">
        <v>53151.55</v>
      </c>
      <c r="EZ43" s="84"/>
      <c r="FA43" s="84"/>
      <c r="FB43" s="84">
        <v>53151.55</v>
      </c>
      <c r="FC43" s="84"/>
      <c r="FD43" s="84"/>
      <c r="FE43" s="84">
        <v>53151.55</v>
      </c>
      <c r="FF43" s="84"/>
      <c r="FG43" s="84"/>
      <c r="FH43" s="84">
        <v>53151.55</v>
      </c>
      <c r="FI43" s="84"/>
      <c r="FJ43" s="84"/>
      <c r="FK43" s="84">
        <v>53151.55</v>
      </c>
      <c r="FL43" s="84"/>
      <c r="FM43" s="84"/>
      <c r="FN43" s="84">
        <v>53151.55</v>
      </c>
      <c r="FO43" s="84"/>
      <c r="FP43" s="84"/>
      <c r="FQ43" s="84">
        <v>53151.55</v>
      </c>
    </row>
    <row r="44" spans="1:173" s="3" customFormat="1" ht="18" customHeight="1">
      <c r="A44" s="37" t="s">
        <v>52</v>
      </c>
      <c r="B44" s="18">
        <v>27597.29</v>
      </c>
      <c r="C44" s="41">
        <f>C42-C43</f>
        <v>4969.919999999998</v>
      </c>
      <c r="D44" s="41"/>
      <c r="E44" s="41">
        <f aca="true" t="shared" si="17" ref="E44:Q44">E42-E43</f>
        <v>2695.480000000003</v>
      </c>
      <c r="F44" s="41"/>
      <c r="G44" s="41">
        <f t="shared" si="17"/>
        <v>-490.22000000000116</v>
      </c>
      <c r="H44" s="41"/>
      <c r="I44" s="41">
        <f t="shared" si="17"/>
        <v>-2216.6699999999983</v>
      </c>
      <c r="J44" s="41"/>
      <c r="K44" s="41">
        <f t="shared" si="17"/>
        <v>1961.2900000000009</v>
      </c>
      <c r="L44" s="41"/>
      <c r="M44" s="41">
        <f t="shared" si="17"/>
        <v>-607.3499999999985</v>
      </c>
      <c r="N44" s="41"/>
      <c r="O44" s="41">
        <f t="shared" si="17"/>
        <v>-1714.2200000000012</v>
      </c>
      <c r="P44" s="41"/>
      <c r="Q44" s="41">
        <f t="shared" si="17"/>
        <v>-9278.359999999997</v>
      </c>
      <c r="R44" s="41">
        <v>22917.16</v>
      </c>
      <c r="S44" s="17">
        <f>C44+E44+G44+I44+K44+M44+O44+Q44</f>
        <v>-4680.129999999994</v>
      </c>
      <c r="T44" s="34"/>
      <c r="U44" s="34"/>
      <c r="V44" s="34">
        <f>V42-V43</f>
        <v>-1188.4700000000012</v>
      </c>
      <c r="W44" s="34">
        <f aca="true" t="shared" si="18" ref="W44:AL44">W42-W43</f>
        <v>0</v>
      </c>
      <c r="X44" s="34">
        <f t="shared" si="18"/>
        <v>0</v>
      </c>
      <c r="Y44" s="34">
        <f t="shared" si="18"/>
        <v>11798.29</v>
      </c>
      <c r="Z44" s="34">
        <f t="shared" si="18"/>
        <v>0</v>
      </c>
      <c r="AA44" s="34">
        <f t="shared" si="18"/>
        <v>0</v>
      </c>
      <c r="AB44" s="34">
        <f t="shared" si="18"/>
        <v>-1923.1600000000035</v>
      </c>
      <c r="AC44" s="34">
        <f t="shared" si="18"/>
        <v>0</v>
      </c>
      <c r="AD44" s="34">
        <f t="shared" si="18"/>
        <v>0</v>
      </c>
      <c r="AE44" s="34">
        <f t="shared" si="18"/>
        <v>3395.1800000000003</v>
      </c>
      <c r="AF44" s="34">
        <f t="shared" si="6"/>
        <v>7401.710000000003</v>
      </c>
      <c r="AG44" s="34">
        <f t="shared" si="18"/>
        <v>0</v>
      </c>
      <c r="AH44" s="34">
        <f t="shared" si="18"/>
        <v>0</v>
      </c>
      <c r="AI44" s="34">
        <f t="shared" si="18"/>
        <v>8478.800000000003</v>
      </c>
      <c r="AJ44" s="34">
        <f t="shared" si="18"/>
        <v>0</v>
      </c>
      <c r="AK44" s="34">
        <f t="shared" si="18"/>
        <v>0</v>
      </c>
      <c r="AL44" s="34">
        <f t="shared" si="18"/>
        <v>-805.0599999999977</v>
      </c>
      <c r="AM44" s="34"/>
      <c r="AN44" s="34"/>
      <c r="AO44" s="34">
        <f>AO42-AO43</f>
        <v>-4512.489999999998</v>
      </c>
      <c r="AP44" s="34">
        <f aca="true" t="shared" si="19" ref="AP44:AU44">AP42-AP43</f>
        <v>0</v>
      </c>
      <c r="AQ44" s="34">
        <f t="shared" si="19"/>
        <v>0</v>
      </c>
      <c r="AR44" s="34">
        <f t="shared" si="19"/>
        <v>1584.520000000004</v>
      </c>
      <c r="AS44" s="34">
        <f t="shared" si="19"/>
        <v>0</v>
      </c>
      <c r="AT44" s="34">
        <f t="shared" si="19"/>
        <v>0</v>
      </c>
      <c r="AU44" s="34">
        <f t="shared" si="19"/>
        <v>-1550.6600000000035</v>
      </c>
      <c r="AV44" s="34"/>
      <c r="AW44" s="34"/>
      <c r="AX44" s="34">
        <f>AX42-AX43</f>
        <v>3995.760000000002</v>
      </c>
      <c r="AY44" s="34">
        <f aca="true" t="shared" si="20" ref="AY44:BD44">AY42-AY43</f>
        <v>0</v>
      </c>
      <c r="AZ44" s="34">
        <f t="shared" si="20"/>
        <v>0</v>
      </c>
      <c r="BA44" s="34">
        <f t="shared" si="20"/>
        <v>-1829.0299999999988</v>
      </c>
      <c r="BB44" s="34">
        <f t="shared" si="20"/>
        <v>0</v>
      </c>
      <c r="BC44" s="34">
        <f t="shared" si="20"/>
        <v>0</v>
      </c>
      <c r="BD44" s="34">
        <f t="shared" si="20"/>
        <v>4549.639999999999</v>
      </c>
      <c r="BE44" s="34">
        <f aca="true" t="shared" si="21" ref="BE44:BM44">BE42-BE43</f>
        <v>0</v>
      </c>
      <c r="BF44" s="34">
        <f t="shared" si="21"/>
        <v>0</v>
      </c>
      <c r="BG44" s="34">
        <f t="shared" si="21"/>
        <v>6281.690000000002</v>
      </c>
      <c r="BH44" s="34">
        <f t="shared" si="21"/>
        <v>0</v>
      </c>
      <c r="BI44" s="34">
        <f t="shared" si="21"/>
        <v>0</v>
      </c>
      <c r="BJ44" s="34">
        <f t="shared" si="21"/>
        <v>2519.209999999999</v>
      </c>
      <c r="BK44" s="34">
        <f t="shared" si="21"/>
        <v>0</v>
      </c>
      <c r="BL44" s="34">
        <f t="shared" si="21"/>
        <v>0</v>
      </c>
      <c r="BM44" s="34">
        <f t="shared" si="21"/>
        <v>-2235.699999999997</v>
      </c>
      <c r="BN44" s="34">
        <f>BN42-BN43</f>
        <v>0</v>
      </c>
      <c r="BO44" s="34">
        <f>BO42-BO43</f>
        <v>0</v>
      </c>
      <c r="BP44" s="34">
        <f>BP42-BP43</f>
        <v>4261.130000000005</v>
      </c>
      <c r="BQ44" s="34">
        <f t="shared" si="5"/>
        <v>20737.81000000002</v>
      </c>
      <c r="BR44" s="34">
        <f t="shared" si="7"/>
        <v>28139.520000000022</v>
      </c>
      <c r="BS44" s="34"/>
      <c r="BT44" s="34"/>
      <c r="BU44" s="34">
        <f>BU42-BU43</f>
        <v>348.15000000000146</v>
      </c>
      <c r="BV44" s="34"/>
      <c r="BW44" s="34"/>
      <c r="BX44" s="34">
        <f>BX42-BX43</f>
        <v>-12356.439999999995</v>
      </c>
      <c r="BY44" s="34"/>
      <c r="BZ44" s="34"/>
      <c r="CA44" s="34">
        <f>CA42-CA43</f>
        <v>-162.38999999999942</v>
      </c>
      <c r="CB44" s="34"/>
      <c r="CC44" s="34"/>
      <c r="CD44" s="34">
        <f>CD42-CD43</f>
        <v>-1276.239999999998</v>
      </c>
      <c r="CE44" s="34"/>
      <c r="CF44" s="34"/>
      <c r="CG44" s="34">
        <f>CG42-CG43</f>
        <v>2302.25</v>
      </c>
      <c r="CH44" s="34"/>
      <c r="CI44" s="34"/>
      <c r="CJ44" s="34">
        <f>CJ42-CJ43</f>
        <v>3664.260000000002</v>
      </c>
      <c r="CK44" s="34"/>
      <c r="CL44" s="34"/>
      <c r="CM44" s="34">
        <f>CM42-CM43</f>
        <v>-954.689999999995</v>
      </c>
      <c r="CN44" s="34"/>
      <c r="CO44" s="34"/>
      <c r="CP44" s="34">
        <f>CP42-CP43</f>
        <v>-5907.959999999999</v>
      </c>
      <c r="CQ44" s="34"/>
      <c r="CR44" s="34"/>
      <c r="CS44" s="34">
        <f>CS42-CS43</f>
        <v>-1068.6200000000026</v>
      </c>
      <c r="CT44" s="34"/>
      <c r="CU44" s="34"/>
      <c r="CV44" s="34">
        <f>CV42-CV43</f>
        <v>0</v>
      </c>
      <c r="CW44" s="34"/>
      <c r="CX44" s="34"/>
      <c r="CY44" s="34">
        <f>CY42-CY43</f>
        <v>-6456.989999999998</v>
      </c>
      <c r="CZ44" s="34"/>
      <c r="DA44" s="34"/>
      <c r="DB44" s="34">
        <f>DB42-DB43</f>
        <v>328.9799999999959</v>
      </c>
      <c r="DC44" s="9">
        <f t="shared" si="8"/>
        <v>-21539.689999999988</v>
      </c>
      <c r="DD44" s="35">
        <f t="shared" si="9"/>
        <v>6599.8300000000345</v>
      </c>
      <c r="DE44" s="34"/>
      <c r="DF44" s="34"/>
      <c r="DG44" s="34">
        <f>DG42-DG43</f>
        <v>11659.380000000005</v>
      </c>
      <c r="DH44" s="34"/>
      <c r="DI44" s="34"/>
      <c r="DJ44" s="34">
        <f>DJ42-DJ43</f>
        <v>6298.050000000003</v>
      </c>
      <c r="DK44" s="34"/>
      <c r="DL44" s="34"/>
      <c r="DM44" s="34">
        <f>DM42-DM43</f>
        <v>3238.8300000000017</v>
      </c>
      <c r="DN44" s="34"/>
      <c r="DO44" s="34"/>
      <c r="DP44" s="34">
        <f>DP42-DP43</f>
        <v>-2011.3600000000006</v>
      </c>
      <c r="DQ44" s="34"/>
      <c r="DR44" s="34"/>
      <c r="DS44" s="34">
        <f>DS42-DS43</f>
        <v>1911.7099999999991</v>
      </c>
      <c r="DT44" s="34"/>
      <c r="DU44" s="34"/>
      <c r="DV44" s="34">
        <f>DV42-DV43</f>
        <v>1296.5900000000038</v>
      </c>
      <c r="DW44" s="34"/>
      <c r="DX44" s="34"/>
      <c r="DY44" s="34">
        <f>DY42-DY43</f>
        <v>-3405.3699999999953</v>
      </c>
      <c r="DZ44" s="34"/>
      <c r="EA44" s="34"/>
      <c r="EB44" s="34">
        <f>EB42-EB43</f>
        <v>1413.3400000000038</v>
      </c>
      <c r="EC44" s="34"/>
      <c r="ED44" s="34"/>
      <c r="EE44" s="34">
        <f>EE42-EE43</f>
        <v>-595.1800000000003</v>
      </c>
      <c r="EF44" s="34"/>
      <c r="EG44" s="34"/>
      <c r="EH44" s="34">
        <f>EH42-EH43</f>
        <v>-560.989999999998</v>
      </c>
      <c r="EI44" s="34"/>
      <c r="EJ44" s="34"/>
      <c r="EK44" s="34">
        <f>EK42-EK43</f>
        <v>523.3700000000026</v>
      </c>
      <c r="EL44" s="34"/>
      <c r="EM44" s="34"/>
      <c r="EN44" s="34">
        <f>EN42-EN43</f>
        <v>-2791.8899999999994</v>
      </c>
      <c r="EO44" s="34">
        <f t="shared" si="15"/>
        <v>16976.480000000025</v>
      </c>
      <c r="EP44" s="34">
        <f t="shared" si="16"/>
        <v>23576.31000000006</v>
      </c>
      <c r="EQ44" s="34"/>
      <c r="ER44" s="34"/>
      <c r="ES44" s="34">
        <v>44458.84</v>
      </c>
      <c r="ET44" s="34"/>
      <c r="EU44" s="34"/>
      <c r="EV44" s="34">
        <v>53464.58</v>
      </c>
      <c r="EW44" s="34"/>
      <c r="EX44" s="34"/>
      <c r="EY44" s="34">
        <v>48337.23</v>
      </c>
      <c r="EZ44" s="34"/>
      <c r="FA44" s="34"/>
      <c r="FB44" s="34">
        <v>52376.26</v>
      </c>
      <c r="FC44" s="34"/>
      <c r="FD44" s="34"/>
      <c r="FE44" s="34">
        <v>52210.81</v>
      </c>
      <c r="FF44" s="34"/>
      <c r="FG44" s="34"/>
      <c r="FH44" s="34">
        <v>56518.45</v>
      </c>
      <c r="FI44" s="34"/>
      <c r="FJ44" s="34"/>
      <c r="FK44" s="34">
        <v>57617.34</v>
      </c>
      <c r="FL44" s="34"/>
      <c r="FM44" s="34"/>
      <c r="FN44" s="34">
        <v>50719.2</v>
      </c>
      <c r="FO44" s="34"/>
      <c r="FP44" s="34"/>
      <c r="FQ44" s="34">
        <v>48070.12</v>
      </c>
    </row>
    <row r="45" spans="1:173" s="3" customFormat="1" ht="22.5" customHeight="1" hidden="1">
      <c r="A45" s="37" t="s">
        <v>53</v>
      </c>
      <c r="B45" s="18"/>
      <c r="C45" s="41"/>
      <c r="D45" s="41"/>
      <c r="E45" s="41"/>
      <c r="F45" s="41"/>
      <c r="G45" s="41"/>
      <c r="H45" s="41"/>
      <c r="I45" s="41"/>
      <c r="J45" s="42"/>
      <c r="K45" s="41"/>
      <c r="L45" s="41"/>
      <c r="M45" s="41"/>
      <c r="N45" s="42"/>
      <c r="O45" s="41"/>
      <c r="P45" s="41"/>
      <c r="Q45" s="41"/>
      <c r="R45" s="42"/>
      <c r="S45" s="41">
        <v>-4680.13</v>
      </c>
      <c r="T45" s="34"/>
      <c r="U45" s="34"/>
      <c r="V45" s="34"/>
      <c r="W45" s="34"/>
      <c r="X45" s="34"/>
      <c r="Y45" s="43"/>
      <c r="Z45" s="34"/>
      <c r="AA45" s="34"/>
      <c r="AB45" s="43"/>
      <c r="AC45" s="18"/>
      <c r="AD45" s="18"/>
      <c r="AE45" s="18"/>
      <c r="AF45" s="34">
        <f t="shared" si="6"/>
        <v>-4680.13</v>
      </c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>
        <f t="shared" si="5"/>
        <v>0</v>
      </c>
      <c r="BR45" s="34">
        <f t="shared" si="7"/>
        <v>-4680.13</v>
      </c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9">
        <f t="shared" si="8"/>
        <v>0</v>
      </c>
      <c r="DD45" s="35">
        <f t="shared" si="9"/>
        <v>-4680.13</v>
      </c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>
        <f t="shared" si="15"/>
        <v>0</v>
      </c>
      <c r="EP45" s="34">
        <f t="shared" si="16"/>
        <v>-4680.13</v>
      </c>
      <c r="EQ45" s="34"/>
      <c r="ER45" s="34"/>
      <c r="ES45" s="34">
        <f>ES43-ES44</f>
        <v>8692.710000000006</v>
      </c>
      <c r="ET45" s="34"/>
      <c r="EU45" s="34"/>
      <c r="EV45" s="34">
        <f>EV43-EV44</f>
        <v>-313.02999999999884</v>
      </c>
      <c r="EW45" s="34"/>
      <c r="EX45" s="34"/>
      <c r="EY45" s="34">
        <f>EY43-EY44</f>
        <v>4814.32</v>
      </c>
      <c r="EZ45" s="34"/>
      <c r="FA45" s="34"/>
      <c r="FB45" s="34">
        <f>FB43-FB44</f>
        <v>775.2900000000009</v>
      </c>
      <c r="FC45" s="34"/>
      <c r="FD45" s="34"/>
      <c r="FE45" s="34">
        <f>FE43-FE44</f>
        <v>940.7400000000052</v>
      </c>
      <c r="FF45" s="34"/>
      <c r="FG45" s="34"/>
      <c r="FH45" s="34">
        <f>FH43-FH44</f>
        <v>-3366.899999999994</v>
      </c>
      <c r="FI45" s="34"/>
      <c r="FJ45" s="34"/>
      <c r="FK45" s="34">
        <f>FK43-FK44</f>
        <v>-4465.789999999994</v>
      </c>
      <c r="FL45" s="34"/>
      <c r="FM45" s="34"/>
      <c r="FN45" s="34">
        <f>FN43-FN44</f>
        <v>2432.350000000006</v>
      </c>
      <c r="FO45" s="34"/>
      <c r="FP45" s="34"/>
      <c r="FQ45" s="34">
        <f>FQ43-FQ44</f>
        <v>5081.43</v>
      </c>
    </row>
    <row r="46" spans="1:173" s="3" customFormat="1" ht="22.5">
      <c r="A46" s="37" t="s">
        <v>54</v>
      </c>
      <c r="B46" s="18"/>
      <c r="C46" s="41">
        <f>C43-C41</f>
        <v>2300.959999999999</v>
      </c>
      <c r="D46" s="41"/>
      <c r="E46" s="41">
        <f aca="true" t="shared" si="22" ref="E46:Q46">E43-E41</f>
        <v>4765.849999999995</v>
      </c>
      <c r="F46" s="41">
        <f t="shared" si="22"/>
        <v>0</v>
      </c>
      <c r="G46" s="41">
        <f t="shared" si="22"/>
        <v>7951.549999999999</v>
      </c>
      <c r="H46" s="41">
        <f t="shared" si="22"/>
        <v>0</v>
      </c>
      <c r="I46" s="41">
        <f t="shared" si="22"/>
        <v>233.6800000000003</v>
      </c>
      <c r="J46" s="41">
        <f t="shared" si="22"/>
        <v>0</v>
      </c>
      <c r="K46" s="41">
        <f t="shared" si="22"/>
        <v>3802.5999999999985</v>
      </c>
      <c r="L46" s="41">
        <f t="shared" si="22"/>
        <v>0</v>
      </c>
      <c r="M46" s="41">
        <f t="shared" si="22"/>
        <v>8068.68</v>
      </c>
      <c r="N46" s="41">
        <f t="shared" si="22"/>
        <v>0</v>
      </c>
      <c r="O46" s="41">
        <f t="shared" si="22"/>
        <v>9175.550000000003</v>
      </c>
      <c r="P46" s="41">
        <f t="shared" si="22"/>
        <v>0</v>
      </c>
      <c r="Q46" s="41">
        <f t="shared" si="22"/>
        <v>9158.650000000001</v>
      </c>
      <c r="R46" s="41"/>
      <c r="S46" s="17">
        <f>C46+E46+G46+I46+K46+M46+O46+Q46</f>
        <v>45457.52</v>
      </c>
      <c r="T46" s="34"/>
      <c r="U46" s="34"/>
      <c r="V46" s="34">
        <f>V43-V41</f>
        <v>7374.909999999996</v>
      </c>
      <c r="W46" s="34">
        <f aca="true" t="shared" si="23" ref="W46:AL46">W43-W41</f>
        <v>0</v>
      </c>
      <c r="X46" s="34">
        <f t="shared" si="23"/>
        <v>0</v>
      </c>
      <c r="Y46" s="34">
        <f t="shared" si="23"/>
        <v>-8554.150000000001</v>
      </c>
      <c r="Z46" s="34">
        <f t="shared" si="23"/>
        <v>0</v>
      </c>
      <c r="AA46" s="34">
        <f t="shared" si="23"/>
        <v>0</v>
      </c>
      <c r="AB46" s="34">
        <f t="shared" si="23"/>
        <v>-67392.90000000002</v>
      </c>
      <c r="AC46" s="34">
        <f t="shared" si="23"/>
        <v>0</v>
      </c>
      <c r="AD46" s="34">
        <f t="shared" si="23"/>
        <v>0</v>
      </c>
      <c r="AE46" s="34">
        <f t="shared" si="23"/>
        <v>2951.292499999996</v>
      </c>
      <c r="AF46" s="34">
        <f t="shared" si="6"/>
        <v>-20163.327500000036</v>
      </c>
      <c r="AG46" s="34">
        <f t="shared" si="23"/>
        <v>0</v>
      </c>
      <c r="AH46" s="34">
        <f t="shared" si="23"/>
        <v>0</v>
      </c>
      <c r="AI46" s="34">
        <f t="shared" si="23"/>
        <v>2875.2299383116842</v>
      </c>
      <c r="AJ46" s="34">
        <f t="shared" si="23"/>
        <v>0</v>
      </c>
      <c r="AK46" s="34">
        <f t="shared" si="23"/>
        <v>0</v>
      </c>
      <c r="AL46" s="34">
        <f t="shared" si="23"/>
        <v>1360.1299999999974</v>
      </c>
      <c r="AM46" s="34"/>
      <c r="AN46" s="34"/>
      <c r="AO46" s="34">
        <f>AO43-AO41</f>
        <v>1922.5599999999977</v>
      </c>
      <c r="AP46" s="34">
        <f aca="true" t="shared" si="24" ref="AP46:AU46">AP43-AP41</f>
        <v>0</v>
      </c>
      <c r="AQ46" s="34">
        <f t="shared" si="24"/>
        <v>0</v>
      </c>
      <c r="AR46" s="34">
        <f t="shared" si="24"/>
        <v>7619.069999999996</v>
      </c>
      <c r="AS46" s="34">
        <f t="shared" si="24"/>
        <v>0</v>
      </c>
      <c r="AT46" s="34">
        <f t="shared" si="24"/>
        <v>0</v>
      </c>
      <c r="AU46" s="34">
        <f t="shared" si="24"/>
        <v>12973.460000000003</v>
      </c>
      <c r="AV46" s="34"/>
      <c r="AW46" s="34"/>
      <c r="AX46" s="34">
        <f>AX43-AX41</f>
        <v>5498.73</v>
      </c>
      <c r="AY46" s="34">
        <f aca="true" t="shared" si="25" ref="AY46:BD46">AY43-AY41</f>
        <v>0</v>
      </c>
      <c r="AZ46" s="34">
        <f t="shared" si="25"/>
        <v>0</v>
      </c>
      <c r="BA46" s="34">
        <f t="shared" si="25"/>
        <v>15491.359999999997</v>
      </c>
      <c r="BB46" s="34">
        <f t="shared" si="25"/>
        <v>0</v>
      </c>
      <c r="BC46" s="34">
        <f t="shared" si="25"/>
        <v>0</v>
      </c>
      <c r="BD46" s="34">
        <f t="shared" si="25"/>
        <v>6425.110000000004</v>
      </c>
      <c r="BE46" s="34">
        <f aca="true" t="shared" si="26" ref="BE46:BM46">BE43-BE41</f>
        <v>0</v>
      </c>
      <c r="BF46" s="34">
        <f t="shared" si="26"/>
        <v>0</v>
      </c>
      <c r="BG46" s="34">
        <f t="shared" si="26"/>
        <v>1465.689999999995</v>
      </c>
      <c r="BH46" s="34">
        <f t="shared" si="26"/>
        <v>0</v>
      </c>
      <c r="BI46" s="34">
        <f t="shared" si="26"/>
        <v>0</v>
      </c>
      <c r="BJ46" s="34">
        <f t="shared" si="26"/>
        <v>-3904.1099999999933</v>
      </c>
      <c r="BK46" s="34">
        <f t="shared" si="26"/>
        <v>0</v>
      </c>
      <c r="BL46" s="34">
        <f t="shared" si="26"/>
        <v>0</v>
      </c>
      <c r="BM46" s="34">
        <f t="shared" si="26"/>
        <v>-8432.019999999997</v>
      </c>
      <c r="BN46" s="34">
        <f>BN43-BN41</f>
        <v>0</v>
      </c>
      <c r="BO46" s="34">
        <f>BO43-BO41</f>
        <v>0</v>
      </c>
      <c r="BP46" s="34">
        <f>BP43-BP41</f>
        <v>-3037.070000000007</v>
      </c>
      <c r="BQ46" s="34">
        <f t="shared" si="5"/>
        <v>40258.13993831167</v>
      </c>
      <c r="BR46" s="34">
        <f t="shared" si="7"/>
        <v>20094.812438311637</v>
      </c>
      <c r="BS46" s="34"/>
      <c r="BT46" s="34"/>
      <c r="BU46" s="34">
        <f>BU43-BU41</f>
        <v>3492.770000000004</v>
      </c>
      <c r="BV46" s="34"/>
      <c r="BW46" s="34"/>
      <c r="BX46" s="34">
        <f>BX43-BX41</f>
        <v>4821.739999999998</v>
      </c>
      <c r="BY46" s="34"/>
      <c r="BZ46" s="34"/>
      <c r="CA46" s="34">
        <f>CA43-CA41</f>
        <v>7750.380000000005</v>
      </c>
      <c r="CB46" s="34"/>
      <c r="CC46" s="34"/>
      <c r="CD46" s="34">
        <f>CD43-CD41</f>
        <v>13196.770000000004</v>
      </c>
      <c r="CE46" s="34"/>
      <c r="CF46" s="34"/>
      <c r="CG46" s="34">
        <f>CG43-CG41</f>
        <v>-35604.14000000001</v>
      </c>
      <c r="CH46" s="34"/>
      <c r="CI46" s="34"/>
      <c r="CJ46" s="34">
        <f>CJ43-CJ41</f>
        <v>6834.750000000007</v>
      </c>
      <c r="CK46" s="34"/>
      <c r="CL46" s="34"/>
      <c r="CM46" s="34">
        <f>CM43-CM41</f>
        <v>-65829.23000000001</v>
      </c>
      <c r="CN46" s="34"/>
      <c r="CO46" s="34"/>
      <c r="CP46" s="34">
        <f>CP43-CP41</f>
        <v>6255.960000000006</v>
      </c>
      <c r="CQ46" s="34"/>
      <c r="CR46" s="34"/>
      <c r="CS46" s="34">
        <f>CS43-CS41</f>
        <v>-34399.99</v>
      </c>
      <c r="CT46" s="34"/>
      <c r="CU46" s="34"/>
      <c r="CV46" s="34">
        <f>CV43-CV41</f>
        <v>-12791.25</v>
      </c>
      <c r="CW46" s="34"/>
      <c r="CX46" s="34"/>
      <c r="CY46" s="34">
        <f>CY43-CY41</f>
        <v>-33481.88999999999</v>
      </c>
      <c r="CZ46" s="34"/>
      <c r="DA46" s="34"/>
      <c r="DB46" s="34">
        <f>DB43-DB41</f>
        <v>-151017.5</v>
      </c>
      <c r="DC46" s="9">
        <f t="shared" si="8"/>
        <v>-290771.63</v>
      </c>
      <c r="DD46" s="35">
        <f t="shared" si="9"/>
        <v>-270676.81756168837</v>
      </c>
      <c r="DE46" s="34"/>
      <c r="DF46" s="34"/>
      <c r="DG46" s="34">
        <f>DG43-DG41</f>
        <v>-11460.726000000002</v>
      </c>
      <c r="DH46" s="34"/>
      <c r="DI46" s="34"/>
      <c r="DJ46" s="34">
        <f>DJ43-DJ41</f>
        <v>689.0840000000026</v>
      </c>
      <c r="DK46" s="34"/>
      <c r="DL46" s="34"/>
      <c r="DM46" s="34">
        <f>DM43-DM41</f>
        <v>13905.283999999996</v>
      </c>
      <c r="DN46" s="34"/>
      <c r="DO46" s="34"/>
      <c r="DP46" s="34">
        <f>DP43-DP41</f>
        <v>20188.934</v>
      </c>
      <c r="DQ46" s="34"/>
      <c r="DR46" s="34"/>
      <c r="DS46" s="34">
        <f>DS43-DS41</f>
        <v>4046.4440000000104</v>
      </c>
      <c r="DT46" s="34"/>
      <c r="DU46" s="34"/>
      <c r="DV46" s="34">
        <f>DV43-DV41</f>
        <v>15958.943999999992</v>
      </c>
      <c r="DW46" s="34"/>
      <c r="DX46" s="34"/>
      <c r="DY46" s="34">
        <f>DY43-DY41</f>
        <v>20623.823999999997</v>
      </c>
      <c r="DZ46" s="34"/>
      <c r="EA46" s="34"/>
      <c r="EB46" s="34">
        <f>EB43-EB41</f>
        <v>14984.583999999995</v>
      </c>
      <c r="EC46" s="34"/>
      <c r="ED46" s="34"/>
      <c r="EE46" s="34">
        <f>EE43-EE41</f>
        <v>14580.894</v>
      </c>
      <c r="EF46" s="34"/>
      <c r="EG46" s="34"/>
      <c r="EH46" s="34">
        <f>EH43-EH41</f>
        <v>10864.524000000005</v>
      </c>
      <c r="EI46" s="34"/>
      <c r="EJ46" s="34"/>
      <c r="EK46" s="34">
        <f>EK43-EK41</f>
        <v>6544.344000000005</v>
      </c>
      <c r="EL46" s="34"/>
      <c r="EM46" s="34"/>
      <c r="EN46" s="34">
        <f>EN43-EN41</f>
        <v>7946.444000000003</v>
      </c>
      <c r="EO46" s="34">
        <f t="shared" si="15"/>
        <v>118872.57800000002</v>
      </c>
      <c r="EP46" s="34">
        <f t="shared" si="16"/>
        <v>-151804.23956168833</v>
      </c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</row>
    <row r="47" spans="1:173" s="4" customFormat="1" ht="12.75">
      <c r="A47" s="15"/>
      <c r="B47" s="15"/>
      <c r="C47" s="15"/>
      <c r="D47" s="15"/>
      <c r="E47" s="15"/>
      <c r="F47" s="1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4"/>
      <c r="U47" s="34"/>
      <c r="V47" s="34"/>
      <c r="W47" s="34"/>
      <c r="X47" s="34"/>
      <c r="Y47" s="43"/>
      <c r="Z47" s="34"/>
      <c r="AA47" s="34"/>
      <c r="AB47" s="43"/>
      <c r="AC47" s="15"/>
      <c r="AD47" s="15"/>
      <c r="AE47" s="15"/>
      <c r="AF47" s="34">
        <f t="shared" si="6"/>
        <v>0</v>
      </c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>
        <f t="shared" si="5"/>
        <v>0</v>
      </c>
      <c r="BR47" s="34">
        <f t="shared" si="7"/>
        <v>0</v>
      </c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9">
        <f t="shared" si="8"/>
        <v>0</v>
      </c>
      <c r="DD47" s="35">
        <f t="shared" si="9"/>
        <v>0</v>
      </c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>
        <f>ES44-ES42</f>
        <v>11964.380000000001</v>
      </c>
      <c r="ET47" s="34"/>
      <c r="EU47" s="34"/>
      <c r="EV47" s="34">
        <f>EV44-EV42</f>
        <v>22588.510000000002</v>
      </c>
      <c r="EW47" s="34"/>
      <c r="EX47" s="34"/>
      <c r="EY47" s="34">
        <f>EY44-EY42</f>
        <v>201.8000000000029</v>
      </c>
      <c r="EZ47" s="34"/>
      <c r="FA47" s="34"/>
      <c r="FB47" s="34">
        <f>FB44-FB42</f>
        <v>-49949.150000000016</v>
      </c>
      <c r="FC47" s="34"/>
      <c r="FD47" s="34"/>
      <c r="FE47" s="34">
        <f>FE44-FE42</f>
        <v>10880.799999999996</v>
      </c>
      <c r="FF47" s="34"/>
      <c r="FG47" s="34"/>
      <c r="FH47" s="34">
        <f>FH44-FH42</f>
        <v>25642.379999999997</v>
      </c>
      <c r="FI47" s="34"/>
      <c r="FJ47" s="34"/>
      <c r="FK47" s="34">
        <f>FK44-FK42</f>
        <v>25985.39</v>
      </c>
      <c r="FL47" s="34"/>
      <c r="FM47" s="34"/>
      <c r="FN47" s="34">
        <f>FN44-FN42</f>
        <v>19843.129999999997</v>
      </c>
      <c r="FO47" s="34"/>
      <c r="FP47" s="34"/>
      <c r="FQ47" s="34">
        <f>FQ44-FQ42</f>
        <v>16541.420000000002</v>
      </c>
    </row>
    <row r="48" spans="1:173" s="4" customFormat="1" ht="12.75">
      <c r="A48" s="40" t="s">
        <v>55</v>
      </c>
      <c r="B48" s="15"/>
      <c r="C48" s="16">
        <v>2681.28</v>
      </c>
      <c r="D48" s="15"/>
      <c r="E48" s="16">
        <v>2681.28</v>
      </c>
      <c r="F48" s="15"/>
      <c r="G48" s="16">
        <v>2681.28</v>
      </c>
      <c r="H48" s="15"/>
      <c r="I48" s="16">
        <v>2665.32</v>
      </c>
      <c r="J48" s="15"/>
      <c r="K48" s="16">
        <v>2617.44</v>
      </c>
      <c r="L48" s="16"/>
      <c r="M48" s="16">
        <v>2521.68</v>
      </c>
      <c r="N48" s="16"/>
      <c r="O48" s="16">
        <v>2537.64</v>
      </c>
      <c r="P48" s="16"/>
      <c r="Q48" s="16">
        <v>2537.64</v>
      </c>
      <c r="R48" s="44"/>
      <c r="S48" s="17">
        <f>C48+E48+G48+I48+K48+M48+O48+Q48</f>
        <v>20923.56</v>
      </c>
      <c r="T48" s="17"/>
      <c r="U48" s="17"/>
      <c r="V48" s="17">
        <v>4733.87</v>
      </c>
      <c r="W48" s="17"/>
      <c r="X48" s="17"/>
      <c r="Y48" s="45">
        <v>4132.92</v>
      </c>
      <c r="Z48" s="17"/>
      <c r="AA48" s="17"/>
      <c r="AB48" s="45">
        <v>4205.53</v>
      </c>
      <c r="AC48" s="15"/>
      <c r="AD48" s="15"/>
      <c r="AE48" s="15">
        <v>3727.35</v>
      </c>
      <c r="AF48" s="34">
        <f t="shared" si="6"/>
        <v>37723.229999999996</v>
      </c>
      <c r="AG48" s="17"/>
      <c r="AH48" s="17"/>
      <c r="AI48" s="17">
        <v>3561.29</v>
      </c>
      <c r="AJ48" s="17"/>
      <c r="AK48" s="17"/>
      <c r="AL48" s="17">
        <v>3518.72</v>
      </c>
      <c r="AM48" s="17"/>
      <c r="AN48" s="17"/>
      <c r="AO48" s="17">
        <v>3637.06</v>
      </c>
      <c r="AP48" s="17"/>
      <c r="AQ48" s="17"/>
      <c r="AR48" s="17">
        <v>3538.84</v>
      </c>
      <c r="AS48" s="17"/>
      <c r="AT48" s="17"/>
      <c r="AU48" s="17">
        <v>3530.32</v>
      </c>
      <c r="AV48" s="17"/>
      <c r="AW48" s="17"/>
      <c r="AX48" s="17">
        <v>3333.83</v>
      </c>
      <c r="AY48" s="17"/>
      <c r="AZ48" s="17"/>
      <c r="BA48" s="26">
        <v>3376.22</v>
      </c>
      <c r="BB48" s="17"/>
      <c r="BC48" s="17"/>
      <c r="BD48" s="26">
        <v>3486.9</v>
      </c>
      <c r="BE48" s="17"/>
      <c r="BF48" s="17"/>
      <c r="BG48" s="26">
        <v>3564.19</v>
      </c>
      <c r="BH48" s="17"/>
      <c r="BI48" s="17"/>
      <c r="BJ48" s="26">
        <v>3417.95</v>
      </c>
      <c r="BK48" s="17"/>
      <c r="BL48" s="17"/>
      <c r="BM48" s="26">
        <v>3518.5</v>
      </c>
      <c r="BN48" s="17"/>
      <c r="BO48" s="17"/>
      <c r="BP48" s="26">
        <v>3620.58</v>
      </c>
      <c r="BQ48" s="34">
        <f t="shared" si="5"/>
        <v>42104.4</v>
      </c>
      <c r="BR48" s="34">
        <f t="shared" si="7"/>
        <v>79827.63</v>
      </c>
      <c r="BS48" s="17"/>
      <c r="BT48" s="17"/>
      <c r="BU48" s="26">
        <v>3896.07</v>
      </c>
      <c r="BV48" s="17"/>
      <c r="BW48" s="17"/>
      <c r="BX48" s="26">
        <v>4115.86</v>
      </c>
      <c r="BY48" s="17"/>
      <c r="BZ48" s="17"/>
      <c r="CA48" s="26">
        <v>3925.68</v>
      </c>
      <c r="CB48" s="17"/>
      <c r="CC48" s="17"/>
      <c r="CD48" s="26">
        <v>4189.11</v>
      </c>
      <c r="CE48" s="17"/>
      <c r="CF48" s="17"/>
      <c r="CG48" s="26">
        <v>3945.26</v>
      </c>
      <c r="CH48" s="17"/>
      <c r="CI48" s="17"/>
      <c r="CJ48" s="26">
        <v>4174.64</v>
      </c>
      <c r="CK48" s="17"/>
      <c r="CL48" s="17"/>
      <c r="CM48" s="26">
        <v>4214.02</v>
      </c>
      <c r="CN48" s="17"/>
      <c r="CO48" s="17"/>
      <c r="CP48" s="26">
        <v>4272.22</v>
      </c>
      <c r="CQ48" s="17"/>
      <c r="CR48" s="17"/>
      <c r="CS48" s="26">
        <v>4056.37</v>
      </c>
      <c r="CT48" s="17"/>
      <c r="CU48" s="17"/>
      <c r="CV48" s="26">
        <v>4056.37</v>
      </c>
      <c r="CW48" s="17"/>
      <c r="CX48" s="17"/>
      <c r="CY48" s="26">
        <v>4116.71</v>
      </c>
      <c r="CZ48" s="17"/>
      <c r="DA48" s="17"/>
      <c r="DB48" s="26">
        <v>4334.83</v>
      </c>
      <c r="DC48" s="9">
        <f t="shared" si="8"/>
        <v>49297.14</v>
      </c>
      <c r="DD48" s="35">
        <f t="shared" si="9"/>
        <v>129124.77</v>
      </c>
      <c r="DE48" s="17"/>
      <c r="DF48" s="17"/>
      <c r="DG48" s="26">
        <v>4426.45</v>
      </c>
      <c r="DH48" s="17"/>
      <c r="DI48" s="17"/>
      <c r="DJ48" s="26">
        <v>4439.32</v>
      </c>
      <c r="DK48" s="17"/>
      <c r="DL48" s="17"/>
      <c r="DM48" s="26">
        <v>4439.32</v>
      </c>
      <c r="DN48" s="17"/>
      <c r="DO48" s="17"/>
      <c r="DP48" s="26">
        <v>4264.74</v>
      </c>
      <c r="DQ48" s="17"/>
      <c r="DR48" s="17"/>
      <c r="DS48" s="26">
        <v>4403.92</v>
      </c>
      <c r="DT48" s="17"/>
      <c r="DU48" s="17"/>
      <c r="DV48" s="26">
        <v>4411.16</v>
      </c>
      <c r="DW48" s="17"/>
      <c r="DX48" s="17"/>
      <c r="DY48" s="26">
        <v>4432.67</v>
      </c>
      <c r="DZ48" s="17"/>
      <c r="EA48" s="17"/>
      <c r="EB48" s="26">
        <v>4377.37</v>
      </c>
      <c r="EC48" s="17"/>
      <c r="ED48" s="17"/>
      <c r="EE48" s="26">
        <v>4317.03</v>
      </c>
      <c r="EF48" s="17"/>
      <c r="EG48" s="17"/>
      <c r="EH48" s="26">
        <v>4339.56</v>
      </c>
      <c r="EI48" s="17"/>
      <c r="EJ48" s="17"/>
      <c r="EK48" s="26">
        <v>4339.56</v>
      </c>
      <c r="EL48" s="17"/>
      <c r="EM48" s="17"/>
      <c r="EN48" s="26">
        <v>4339.56</v>
      </c>
      <c r="EO48" s="34">
        <f t="shared" si="15"/>
        <v>52530.659999999996</v>
      </c>
      <c r="EP48" s="34">
        <f t="shared" si="16"/>
        <v>181655.43</v>
      </c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</row>
    <row r="49" spans="1:173" s="100" customFormat="1" ht="12.75">
      <c r="A49" s="89" t="s">
        <v>56</v>
      </c>
      <c r="B49" s="62"/>
      <c r="C49" s="62">
        <v>2674.82</v>
      </c>
      <c r="D49" s="62"/>
      <c r="E49" s="62">
        <v>2671.19</v>
      </c>
      <c r="F49" s="62"/>
      <c r="G49" s="97">
        <v>2658.33</v>
      </c>
      <c r="H49" s="97"/>
      <c r="I49" s="97">
        <v>2663.78</v>
      </c>
      <c r="J49" s="97"/>
      <c r="K49" s="97">
        <v>2582.82</v>
      </c>
      <c r="L49" s="97"/>
      <c r="M49" s="97">
        <v>2507.5</v>
      </c>
      <c r="N49" s="97"/>
      <c r="O49" s="97">
        <v>2484.18</v>
      </c>
      <c r="P49" s="97"/>
      <c r="Q49" s="97">
        <v>1872.47</v>
      </c>
      <c r="R49" s="97"/>
      <c r="S49" s="92">
        <f aca="true" t="shared" si="27" ref="S49:S55">C49+E49+G49+I49+K49+M49+O49+Q49</f>
        <v>20115.09</v>
      </c>
      <c r="T49" s="98"/>
      <c r="U49" s="98"/>
      <c r="V49" s="98">
        <v>2572.14</v>
      </c>
      <c r="W49" s="98"/>
      <c r="X49" s="98"/>
      <c r="Y49" s="99">
        <v>2559.3</v>
      </c>
      <c r="Z49" s="98"/>
      <c r="AA49" s="98"/>
      <c r="AB49" s="99">
        <v>2568.02</v>
      </c>
      <c r="AC49" s="62"/>
      <c r="AD49" s="62"/>
      <c r="AE49" s="62">
        <v>2558.39</v>
      </c>
      <c r="AF49" s="84">
        <f t="shared" si="6"/>
        <v>30372.94</v>
      </c>
      <c r="AG49" s="98"/>
      <c r="AH49" s="98"/>
      <c r="AI49" s="98">
        <v>3561.29</v>
      </c>
      <c r="AJ49" s="98"/>
      <c r="AK49" s="98"/>
      <c r="AL49" s="98">
        <v>3518.72</v>
      </c>
      <c r="AM49" s="98"/>
      <c r="AN49" s="98"/>
      <c r="AO49" s="84">
        <v>3637.06</v>
      </c>
      <c r="AP49" s="98"/>
      <c r="AQ49" s="98"/>
      <c r="AR49" s="84">
        <v>3538.84</v>
      </c>
      <c r="AS49" s="98"/>
      <c r="AT49" s="98"/>
      <c r="AU49" s="84">
        <v>3530.32</v>
      </c>
      <c r="AV49" s="98"/>
      <c r="AW49" s="98"/>
      <c r="AX49" s="84">
        <v>3333.83</v>
      </c>
      <c r="AY49" s="98"/>
      <c r="AZ49" s="98"/>
      <c r="BA49" s="84">
        <v>3376.22</v>
      </c>
      <c r="BB49" s="98"/>
      <c r="BC49" s="98"/>
      <c r="BD49" s="84">
        <v>3486.9</v>
      </c>
      <c r="BE49" s="98"/>
      <c r="BF49" s="98"/>
      <c r="BG49" s="84">
        <v>3564.19</v>
      </c>
      <c r="BH49" s="98"/>
      <c r="BI49" s="98"/>
      <c r="BJ49" s="84">
        <v>3417.95</v>
      </c>
      <c r="BK49" s="98"/>
      <c r="BL49" s="98"/>
      <c r="BM49" s="84">
        <v>3518.5</v>
      </c>
      <c r="BN49" s="98"/>
      <c r="BO49" s="98"/>
      <c r="BP49" s="84">
        <v>3620.58</v>
      </c>
      <c r="BQ49" s="84">
        <f t="shared" si="5"/>
        <v>42104.4</v>
      </c>
      <c r="BR49" s="84">
        <f t="shared" si="7"/>
        <v>72477.34</v>
      </c>
      <c r="BS49" s="98"/>
      <c r="BT49" s="98"/>
      <c r="BU49" s="84">
        <v>3896.07</v>
      </c>
      <c r="BV49" s="98"/>
      <c r="BW49" s="98"/>
      <c r="BX49" s="84">
        <v>4115.86</v>
      </c>
      <c r="BY49" s="98"/>
      <c r="BZ49" s="98"/>
      <c r="CA49" s="84">
        <v>3925.68</v>
      </c>
      <c r="CB49" s="98"/>
      <c r="CC49" s="98"/>
      <c r="CD49" s="84">
        <v>4189.11</v>
      </c>
      <c r="CE49" s="98"/>
      <c r="CF49" s="98"/>
      <c r="CG49" s="84">
        <v>3945.26</v>
      </c>
      <c r="CH49" s="98"/>
      <c r="CI49" s="98"/>
      <c r="CJ49" s="84">
        <v>4174.64</v>
      </c>
      <c r="CK49" s="98"/>
      <c r="CL49" s="98"/>
      <c r="CM49" s="84">
        <v>4214.02</v>
      </c>
      <c r="CN49" s="98"/>
      <c r="CO49" s="98"/>
      <c r="CP49" s="84">
        <v>4272.22</v>
      </c>
      <c r="CQ49" s="98"/>
      <c r="CR49" s="98"/>
      <c r="CS49" s="84">
        <v>4056.37</v>
      </c>
      <c r="CT49" s="98"/>
      <c r="CU49" s="98"/>
      <c r="CV49" s="84">
        <v>4056.37</v>
      </c>
      <c r="CW49" s="98"/>
      <c r="CX49" s="98"/>
      <c r="CY49" s="84">
        <v>4116.71</v>
      </c>
      <c r="CZ49" s="98"/>
      <c r="DA49" s="98"/>
      <c r="DB49" s="84">
        <v>4334.83</v>
      </c>
      <c r="DC49" s="94">
        <f t="shared" si="8"/>
        <v>49297.14</v>
      </c>
      <c r="DD49" s="95">
        <f t="shared" si="9"/>
        <v>121774.48</v>
      </c>
      <c r="DE49" s="98"/>
      <c r="DF49" s="98"/>
      <c r="DG49" s="84">
        <v>4426.45</v>
      </c>
      <c r="DH49" s="98"/>
      <c r="DI49" s="98"/>
      <c r="DJ49" s="84">
        <v>4439.32</v>
      </c>
      <c r="DK49" s="98"/>
      <c r="DL49" s="98"/>
      <c r="DM49" s="84">
        <v>4439.32</v>
      </c>
      <c r="DN49" s="98"/>
      <c r="DO49" s="98"/>
      <c r="DP49" s="84">
        <v>4264.74</v>
      </c>
      <c r="DQ49" s="98"/>
      <c r="DR49" s="98"/>
      <c r="DS49" s="84">
        <v>4403.92</v>
      </c>
      <c r="DT49" s="98"/>
      <c r="DU49" s="98"/>
      <c r="DV49" s="84">
        <v>4411.16</v>
      </c>
      <c r="DW49" s="98"/>
      <c r="DX49" s="98"/>
      <c r="DY49" s="84">
        <v>4432.67</v>
      </c>
      <c r="DZ49" s="98"/>
      <c r="EA49" s="98"/>
      <c r="EB49" s="84">
        <v>4377.37</v>
      </c>
      <c r="EC49" s="98"/>
      <c r="ED49" s="98"/>
      <c r="EE49" s="84">
        <v>4317.03</v>
      </c>
      <c r="EF49" s="98"/>
      <c r="EG49" s="98"/>
      <c r="EH49" s="84">
        <v>4339.56</v>
      </c>
      <c r="EI49" s="98"/>
      <c r="EJ49" s="98"/>
      <c r="EK49" s="84">
        <v>4339.56</v>
      </c>
      <c r="EL49" s="98"/>
      <c r="EM49" s="98"/>
      <c r="EN49" s="84">
        <v>4339.56</v>
      </c>
      <c r="EO49" s="84">
        <f t="shared" si="15"/>
        <v>52530.659999999996</v>
      </c>
      <c r="EP49" s="84">
        <f t="shared" si="16"/>
        <v>174305.13999999998</v>
      </c>
      <c r="EQ49" s="92"/>
      <c r="ER49" s="92"/>
      <c r="ES49" s="70">
        <v>5195.4</v>
      </c>
      <c r="ET49" s="92"/>
      <c r="EU49" s="92"/>
      <c r="EV49" s="70">
        <v>5801.42</v>
      </c>
      <c r="EW49" s="92"/>
      <c r="EX49" s="92"/>
      <c r="EY49" s="70">
        <v>5498.41</v>
      </c>
      <c r="EZ49" s="92"/>
      <c r="FA49" s="92"/>
      <c r="FB49" s="70">
        <v>5498.41</v>
      </c>
      <c r="FC49" s="92"/>
      <c r="FD49" s="92"/>
      <c r="FE49" s="70">
        <v>5498.41</v>
      </c>
      <c r="FF49" s="92"/>
      <c r="FG49" s="92"/>
      <c r="FH49" s="70">
        <v>5498.41</v>
      </c>
      <c r="FI49" s="92"/>
      <c r="FJ49" s="92"/>
      <c r="FK49" s="70">
        <v>5498.41</v>
      </c>
      <c r="FL49" s="92"/>
      <c r="FM49" s="92"/>
      <c r="FN49" s="70">
        <v>5498.41</v>
      </c>
      <c r="FO49" s="92"/>
      <c r="FP49" s="92"/>
      <c r="FQ49" s="70">
        <v>5498.41</v>
      </c>
    </row>
    <row r="50" spans="1:173" s="100" customFormat="1" ht="12.75">
      <c r="A50" s="89" t="s">
        <v>51</v>
      </c>
      <c r="B50" s="62"/>
      <c r="C50" s="62">
        <f>518.7+1734.1</f>
        <v>2252.8</v>
      </c>
      <c r="D50" s="62"/>
      <c r="E50" s="62">
        <f>518.7+1950.19</f>
        <v>2468.8900000000003</v>
      </c>
      <c r="F50" s="62"/>
      <c r="G50" s="97">
        <f>520.76+2154.97</f>
        <v>2675.7299999999996</v>
      </c>
      <c r="H50" s="97"/>
      <c r="I50" s="97">
        <f>516.13+2413.58</f>
        <v>2929.71</v>
      </c>
      <c r="J50" s="97"/>
      <c r="K50" s="97">
        <f>510.72+2110.05</f>
        <v>2620.7700000000004</v>
      </c>
      <c r="L50" s="97"/>
      <c r="M50" s="97">
        <f>496.56+2054.02</f>
        <v>2550.58</v>
      </c>
      <c r="N50" s="97"/>
      <c r="O50" s="97">
        <f>502.74+2168.91</f>
        <v>2671.6499999999996</v>
      </c>
      <c r="P50" s="97"/>
      <c r="Q50" s="97">
        <f>457.84+1785.25</f>
        <v>2243.09</v>
      </c>
      <c r="R50" s="97"/>
      <c r="S50" s="92">
        <f t="shared" si="27"/>
        <v>20413.22</v>
      </c>
      <c r="T50" s="92"/>
      <c r="U50" s="92"/>
      <c r="V50" s="92">
        <f>507.12+2401.47</f>
        <v>2908.5899999999997</v>
      </c>
      <c r="W50" s="92"/>
      <c r="X50" s="92"/>
      <c r="Y50" s="101">
        <f>505.59+1230.59</f>
        <v>1736.1799999999998</v>
      </c>
      <c r="Z50" s="92"/>
      <c r="AA50" s="92"/>
      <c r="AB50" s="101">
        <f>511.75+2187.15</f>
        <v>2698.9</v>
      </c>
      <c r="AC50" s="62"/>
      <c r="AD50" s="62"/>
      <c r="AE50" s="62">
        <f>510.72+1784.47</f>
        <v>2295.19</v>
      </c>
      <c r="AF50" s="84">
        <f t="shared" si="6"/>
        <v>30052.08</v>
      </c>
      <c r="AG50" s="92"/>
      <c r="AH50" s="92"/>
      <c r="AI50" s="92">
        <f>701.49+1762</f>
        <v>2463.49</v>
      </c>
      <c r="AJ50" s="92"/>
      <c r="AK50" s="92"/>
      <c r="AL50" s="92">
        <f>683.86+3085.4</f>
        <v>3769.26</v>
      </c>
      <c r="AM50" s="92"/>
      <c r="AN50" s="92"/>
      <c r="AO50" s="92">
        <f>694.89+3227.72</f>
        <v>3922.6099999999997</v>
      </c>
      <c r="AP50" s="92"/>
      <c r="AQ50" s="92"/>
      <c r="AR50" s="92">
        <f>675.68+2621.33</f>
        <v>3297.0099999999998</v>
      </c>
      <c r="AS50" s="92"/>
      <c r="AT50" s="92"/>
      <c r="AU50" s="92">
        <f>672.83+3135.14</f>
        <v>3807.97</v>
      </c>
      <c r="AV50" s="92"/>
      <c r="AW50" s="92"/>
      <c r="AX50" s="92">
        <f>665.33+2350.8</f>
        <v>3016.13</v>
      </c>
      <c r="AY50" s="70"/>
      <c r="AZ50" s="70"/>
      <c r="BA50" s="70">
        <f>602.02+2886.59</f>
        <v>3488.61</v>
      </c>
      <c r="BB50" s="70"/>
      <c r="BC50" s="70"/>
      <c r="BD50" s="70">
        <v>3182.56</v>
      </c>
      <c r="BE50" s="70"/>
      <c r="BF50" s="70"/>
      <c r="BG50" s="70">
        <v>2988.78</v>
      </c>
      <c r="BH50" s="70"/>
      <c r="BI50" s="70"/>
      <c r="BJ50" s="70">
        <v>3266.75</v>
      </c>
      <c r="BK50" s="70"/>
      <c r="BL50" s="70"/>
      <c r="BM50" s="70">
        <v>3405.28</v>
      </c>
      <c r="BN50" s="70"/>
      <c r="BO50" s="70"/>
      <c r="BP50" s="70">
        <v>3364.78</v>
      </c>
      <c r="BQ50" s="84">
        <f t="shared" si="5"/>
        <v>39973.229999999996</v>
      </c>
      <c r="BR50" s="84">
        <f t="shared" si="7"/>
        <v>70025.31</v>
      </c>
      <c r="BS50" s="70"/>
      <c r="BT50" s="70"/>
      <c r="BU50" s="70">
        <v>3491.11</v>
      </c>
      <c r="BV50" s="70"/>
      <c r="BW50" s="70"/>
      <c r="BX50" s="70">
        <v>3936.79</v>
      </c>
      <c r="BY50" s="70"/>
      <c r="BZ50" s="70"/>
      <c r="CA50" s="70">
        <v>4135.69</v>
      </c>
      <c r="CB50" s="70"/>
      <c r="CC50" s="70"/>
      <c r="CD50" s="70">
        <v>4087.72</v>
      </c>
      <c r="CE50" s="70"/>
      <c r="CF50" s="70"/>
      <c r="CG50" s="70">
        <v>3955.73</v>
      </c>
      <c r="CH50" s="70"/>
      <c r="CI50" s="70"/>
      <c r="CJ50" s="70">
        <v>3677.05</v>
      </c>
      <c r="CK50" s="70"/>
      <c r="CL50" s="70"/>
      <c r="CM50" s="70">
        <v>4433.2</v>
      </c>
      <c r="CN50" s="70"/>
      <c r="CO50" s="70"/>
      <c r="CP50" s="70">
        <v>5133.39</v>
      </c>
      <c r="CQ50" s="70"/>
      <c r="CR50" s="70"/>
      <c r="CS50" s="70">
        <v>4309.17</v>
      </c>
      <c r="CT50" s="70"/>
      <c r="CU50" s="70"/>
      <c r="CV50" s="70">
        <v>4205.12</v>
      </c>
      <c r="CW50" s="70"/>
      <c r="CX50" s="70"/>
      <c r="CY50" s="70">
        <v>4723.51</v>
      </c>
      <c r="CZ50" s="70"/>
      <c r="DA50" s="70"/>
      <c r="DB50" s="70">
        <v>3901.16</v>
      </c>
      <c r="DC50" s="94">
        <f t="shared" si="8"/>
        <v>49989.64000000001</v>
      </c>
      <c r="DD50" s="95">
        <f t="shared" si="9"/>
        <v>120014.95000000001</v>
      </c>
      <c r="DE50" s="70"/>
      <c r="DF50" s="70"/>
      <c r="DG50" s="70">
        <v>4293.8</v>
      </c>
      <c r="DH50" s="70"/>
      <c r="DI50" s="70"/>
      <c r="DJ50" s="70">
        <v>3881.55</v>
      </c>
      <c r="DK50" s="70"/>
      <c r="DL50" s="70"/>
      <c r="DM50" s="70">
        <v>4062.45</v>
      </c>
      <c r="DN50" s="70"/>
      <c r="DO50" s="70"/>
      <c r="DP50" s="70">
        <v>5026.01</v>
      </c>
      <c r="DQ50" s="70"/>
      <c r="DR50" s="70"/>
      <c r="DS50" s="70">
        <v>3915.65</v>
      </c>
      <c r="DT50" s="70"/>
      <c r="DU50" s="70"/>
      <c r="DV50" s="70">
        <v>4334.39</v>
      </c>
      <c r="DW50" s="70"/>
      <c r="DX50" s="70"/>
      <c r="DY50" s="70">
        <v>4564.61</v>
      </c>
      <c r="DZ50" s="70"/>
      <c r="EA50" s="70"/>
      <c r="EB50" s="70">
        <v>4346.75</v>
      </c>
      <c r="EC50" s="70"/>
      <c r="ED50" s="70"/>
      <c r="EE50" s="70">
        <v>4464.38</v>
      </c>
      <c r="EF50" s="70"/>
      <c r="EG50" s="70"/>
      <c r="EH50" s="70">
        <v>4626.29</v>
      </c>
      <c r="EI50" s="70"/>
      <c r="EJ50" s="70"/>
      <c r="EK50" s="70">
        <v>4209.21</v>
      </c>
      <c r="EL50" s="70"/>
      <c r="EM50" s="70"/>
      <c r="EN50" s="70">
        <v>4697.41</v>
      </c>
      <c r="EO50" s="84">
        <f t="shared" si="15"/>
        <v>52422.5</v>
      </c>
      <c r="EP50" s="84">
        <f t="shared" si="16"/>
        <v>172437.45</v>
      </c>
      <c r="EQ50" s="98"/>
      <c r="ER50" s="98"/>
      <c r="ES50" s="84">
        <v>5195.4</v>
      </c>
      <c r="ET50" s="98"/>
      <c r="EU50" s="98"/>
      <c r="EV50" s="84">
        <v>5801.42</v>
      </c>
      <c r="EW50" s="98"/>
      <c r="EX50" s="98"/>
      <c r="EY50" s="84">
        <v>5498.41</v>
      </c>
      <c r="EZ50" s="98"/>
      <c r="FA50" s="98"/>
      <c r="FB50" s="84">
        <v>5498.41</v>
      </c>
      <c r="FC50" s="98"/>
      <c r="FD50" s="98"/>
      <c r="FE50" s="84">
        <v>5498.41</v>
      </c>
      <c r="FF50" s="98"/>
      <c r="FG50" s="98"/>
      <c r="FH50" s="84">
        <v>5498.41</v>
      </c>
      <c r="FI50" s="98"/>
      <c r="FJ50" s="98"/>
      <c r="FK50" s="84">
        <v>5498.41</v>
      </c>
      <c r="FL50" s="98"/>
      <c r="FM50" s="98"/>
      <c r="FN50" s="84">
        <v>5498.41</v>
      </c>
      <c r="FO50" s="98"/>
      <c r="FP50" s="98"/>
      <c r="FQ50" s="84">
        <v>5498.41</v>
      </c>
    </row>
    <row r="51" spans="1:173" s="4" customFormat="1" ht="12.75">
      <c r="A51" s="37" t="s">
        <v>52</v>
      </c>
      <c r="B51" s="15">
        <v>2422.47</v>
      </c>
      <c r="C51" s="15">
        <f>C49-C50</f>
        <v>422.02</v>
      </c>
      <c r="D51" s="15"/>
      <c r="E51" s="15">
        <f aca="true" t="shared" si="28" ref="E51:Q51">E49-E50</f>
        <v>202.29999999999973</v>
      </c>
      <c r="F51" s="15"/>
      <c r="G51" s="15">
        <f t="shared" si="28"/>
        <v>-17.399999999999636</v>
      </c>
      <c r="H51" s="15"/>
      <c r="I51" s="15">
        <f t="shared" si="28"/>
        <v>-265.92999999999984</v>
      </c>
      <c r="J51" s="15"/>
      <c r="K51" s="15">
        <f t="shared" si="28"/>
        <v>-37.95000000000027</v>
      </c>
      <c r="L51" s="15"/>
      <c r="M51" s="15">
        <f t="shared" si="28"/>
        <v>-43.07999999999993</v>
      </c>
      <c r="N51" s="15"/>
      <c r="O51" s="15">
        <f t="shared" si="28"/>
        <v>-187.4699999999998</v>
      </c>
      <c r="P51" s="15"/>
      <c r="Q51" s="15">
        <f t="shared" si="28"/>
        <v>-370.6200000000001</v>
      </c>
      <c r="R51" s="15">
        <v>2124.34</v>
      </c>
      <c r="S51" s="17">
        <f t="shared" si="27"/>
        <v>-298.1299999999999</v>
      </c>
      <c r="T51" s="41"/>
      <c r="U51" s="41"/>
      <c r="V51" s="41">
        <f>V49-V50</f>
        <v>-336.4499999999998</v>
      </c>
      <c r="W51" s="41">
        <f aca="true" t="shared" si="29" ref="W51:AL51">W49-W50</f>
        <v>0</v>
      </c>
      <c r="X51" s="41">
        <f t="shared" si="29"/>
        <v>0</v>
      </c>
      <c r="Y51" s="41">
        <f t="shared" si="29"/>
        <v>823.1200000000003</v>
      </c>
      <c r="Z51" s="41">
        <f t="shared" si="29"/>
        <v>0</v>
      </c>
      <c r="AA51" s="41">
        <f t="shared" si="29"/>
        <v>0</v>
      </c>
      <c r="AB51" s="41">
        <f t="shared" si="29"/>
        <v>-130.8800000000001</v>
      </c>
      <c r="AC51" s="41">
        <f t="shared" si="29"/>
        <v>0</v>
      </c>
      <c r="AD51" s="41">
        <f t="shared" si="29"/>
        <v>0</v>
      </c>
      <c r="AE51" s="41">
        <f t="shared" si="29"/>
        <v>263.1999999999998</v>
      </c>
      <c r="AF51" s="34">
        <f t="shared" si="6"/>
        <v>320.86000000000035</v>
      </c>
      <c r="AG51" s="41">
        <f t="shared" si="29"/>
        <v>0</v>
      </c>
      <c r="AH51" s="41">
        <f t="shared" si="29"/>
        <v>0</v>
      </c>
      <c r="AI51" s="41">
        <f t="shared" si="29"/>
        <v>1097.8000000000002</v>
      </c>
      <c r="AJ51" s="41">
        <f t="shared" si="29"/>
        <v>0</v>
      </c>
      <c r="AK51" s="41">
        <f t="shared" si="29"/>
        <v>0</v>
      </c>
      <c r="AL51" s="41">
        <f t="shared" si="29"/>
        <v>-250.54000000000042</v>
      </c>
      <c r="AM51" s="41"/>
      <c r="AN51" s="41"/>
      <c r="AO51" s="41">
        <f>AO49-AO50</f>
        <v>-285.5499999999997</v>
      </c>
      <c r="AP51" s="41">
        <f aca="true" t="shared" si="30" ref="AP51:AU51">AP49-AP50</f>
        <v>0</v>
      </c>
      <c r="AQ51" s="41">
        <f t="shared" si="30"/>
        <v>0</v>
      </c>
      <c r="AR51" s="41">
        <f t="shared" si="30"/>
        <v>241.83000000000038</v>
      </c>
      <c r="AS51" s="41">
        <f t="shared" si="30"/>
        <v>0</v>
      </c>
      <c r="AT51" s="41">
        <f t="shared" si="30"/>
        <v>0</v>
      </c>
      <c r="AU51" s="41">
        <f t="shared" si="30"/>
        <v>-277.64999999999964</v>
      </c>
      <c r="AV51" s="41"/>
      <c r="AW51" s="41"/>
      <c r="AX51" s="41">
        <f>AX49-AX50</f>
        <v>317.6999999999998</v>
      </c>
      <c r="AY51" s="41">
        <f aca="true" t="shared" si="31" ref="AY51:BD51">AY49-AY50</f>
        <v>0</v>
      </c>
      <c r="AZ51" s="41">
        <f t="shared" si="31"/>
        <v>0</v>
      </c>
      <c r="BA51" s="41">
        <f t="shared" si="31"/>
        <v>-112.39000000000033</v>
      </c>
      <c r="BB51" s="41">
        <f t="shared" si="31"/>
        <v>0</v>
      </c>
      <c r="BC51" s="41">
        <f t="shared" si="31"/>
        <v>0</v>
      </c>
      <c r="BD51" s="41">
        <f t="shared" si="31"/>
        <v>304.34000000000015</v>
      </c>
      <c r="BE51" s="41">
        <f aca="true" t="shared" si="32" ref="BE51:BM51">BE49-BE50</f>
        <v>0</v>
      </c>
      <c r="BF51" s="41">
        <f t="shared" si="32"/>
        <v>0</v>
      </c>
      <c r="BG51" s="41">
        <f t="shared" si="32"/>
        <v>575.4099999999999</v>
      </c>
      <c r="BH51" s="41">
        <f t="shared" si="32"/>
        <v>0</v>
      </c>
      <c r="BI51" s="41">
        <f t="shared" si="32"/>
        <v>0</v>
      </c>
      <c r="BJ51" s="41">
        <f t="shared" si="32"/>
        <v>151.19999999999982</v>
      </c>
      <c r="BK51" s="41">
        <f t="shared" si="32"/>
        <v>0</v>
      </c>
      <c r="BL51" s="41">
        <f t="shared" si="32"/>
        <v>0</v>
      </c>
      <c r="BM51" s="41">
        <f t="shared" si="32"/>
        <v>113.2199999999998</v>
      </c>
      <c r="BN51" s="41">
        <f>BN49-BN50</f>
        <v>0</v>
      </c>
      <c r="BO51" s="41">
        <f>BO49-BO50</f>
        <v>0</v>
      </c>
      <c r="BP51" s="41">
        <f>BP49-BP50</f>
        <v>255.79999999999973</v>
      </c>
      <c r="BQ51" s="34">
        <f t="shared" si="5"/>
        <v>2131.1699999999996</v>
      </c>
      <c r="BR51" s="34">
        <f t="shared" si="7"/>
        <v>2452.0299999999997</v>
      </c>
      <c r="BS51" s="41"/>
      <c r="BT51" s="41"/>
      <c r="BU51" s="41">
        <f>BU49-BU50</f>
        <v>404.96000000000004</v>
      </c>
      <c r="BV51" s="41"/>
      <c r="BW51" s="41"/>
      <c r="BX51" s="41">
        <f>BX49-BX50</f>
        <v>179.0699999999997</v>
      </c>
      <c r="BY51" s="41"/>
      <c r="BZ51" s="41"/>
      <c r="CA51" s="41">
        <f>CA49-CA50</f>
        <v>-210.00999999999976</v>
      </c>
      <c r="CB51" s="41"/>
      <c r="CC51" s="41"/>
      <c r="CD51" s="41">
        <f>CD49-CD50</f>
        <v>101.38999999999987</v>
      </c>
      <c r="CE51" s="41"/>
      <c r="CF51" s="41"/>
      <c r="CG51" s="41">
        <f>CG49-CG50</f>
        <v>-10.4699999999998</v>
      </c>
      <c r="CH51" s="41"/>
      <c r="CI51" s="41"/>
      <c r="CJ51" s="41">
        <f>CJ49-CJ50</f>
        <v>497.59000000000015</v>
      </c>
      <c r="CK51" s="41"/>
      <c r="CL51" s="41"/>
      <c r="CM51" s="41">
        <f>CM49-CM50</f>
        <v>-219.17999999999938</v>
      </c>
      <c r="CN51" s="41"/>
      <c r="CO51" s="41"/>
      <c r="CP51" s="41">
        <f>CP49-CP50</f>
        <v>-861.1700000000001</v>
      </c>
      <c r="CQ51" s="41"/>
      <c r="CR51" s="41"/>
      <c r="CS51" s="41">
        <f>CS49-CS50</f>
        <v>-252.80000000000018</v>
      </c>
      <c r="CT51" s="41"/>
      <c r="CU51" s="41"/>
      <c r="CV51" s="41">
        <f>CV49-CV50</f>
        <v>-148.75</v>
      </c>
      <c r="CW51" s="41"/>
      <c r="CX51" s="41"/>
      <c r="CY51" s="41">
        <f>CY49-CY50</f>
        <v>-606.8000000000002</v>
      </c>
      <c r="CZ51" s="41"/>
      <c r="DA51" s="41"/>
      <c r="DB51" s="41">
        <f>DB49-DB50</f>
        <v>433.6700000000001</v>
      </c>
      <c r="DC51" s="9">
        <f t="shared" si="8"/>
        <v>-692.4999999999995</v>
      </c>
      <c r="DD51" s="35">
        <f t="shared" si="9"/>
        <v>1759.5300000000002</v>
      </c>
      <c r="DE51" s="41"/>
      <c r="DF51" s="41"/>
      <c r="DG51" s="41">
        <f>DG49-DG50</f>
        <v>132.64999999999964</v>
      </c>
      <c r="DH51" s="41"/>
      <c r="DI51" s="41"/>
      <c r="DJ51" s="41">
        <f>DJ49-DJ50</f>
        <v>557.7699999999995</v>
      </c>
      <c r="DK51" s="41"/>
      <c r="DL51" s="41"/>
      <c r="DM51" s="41">
        <f>DM49-DM50</f>
        <v>376.8699999999999</v>
      </c>
      <c r="DN51" s="41"/>
      <c r="DO51" s="41"/>
      <c r="DP51" s="41">
        <f>DP49-DP50</f>
        <v>-761.2700000000004</v>
      </c>
      <c r="DQ51" s="41"/>
      <c r="DR51" s="41"/>
      <c r="DS51" s="41">
        <f>DS49-DS50</f>
        <v>488.27</v>
      </c>
      <c r="DT51" s="41"/>
      <c r="DU51" s="41"/>
      <c r="DV51" s="41">
        <f>DV49-DV50</f>
        <v>76.76999999999953</v>
      </c>
      <c r="DW51" s="41"/>
      <c r="DX51" s="41"/>
      <c r="DY51" s="41">
        <f>DY49-DY50</f>
        <v>-131.9399999999996</v>
      </c>
      <c r="DZ51" s="41"/>
      <c r="EA51" s="41"/>
      <c r="EB51" s="41">
        <f>EB49-EB50</f>
        <v>30.61999999999989</v>
      </c>
      <c r="EC51" s="41"/>
      <c r="ED51" s="41"/>
      <c r="EE51" s="41">
        <f>EE49-EE50</f>
        <v>-147.35000000000036</v>
      </c>
      <c r="EF51" s="41"/>
      <c r="EG51" s="41"/>
      <c r="EH51" s="41">
        <f>EH49-EH50</f>
        <v>-286.72999999999956</v>
      </c>
      <c r="EI51" s="41"/>
      <c r="EJ51" s="41"/>
      <c r="EK51" s="41">
        <f>EK49-EK50</f>
        <v>130.35000000000036</v>
      </c>
      <c r="EL51" s="41"/>
      <c r="EM51" s="41"/>
      <c r="EN51" s="41">
        <f>EN49-EN50</f>
        <v>-357.84999999999945</v>
      </c>
      <c r="EO51" s="34">
        <f t="shared" si="15"/>
        <v>108.1599999999994</v>
      </c>
      <c r="EP51" s="34">
        <f t="shared" si="16"/>
        <v>1867.6899999999996</v>
      </c>
      <c r="EQ51" s="26"/>
      <c r="ER51" s="26"/>
      <c r="ES51" s="26">
        <v>3840.9</v>
      </c>
      <c r="ET51" s="26"/>
      <c r="EU51" s="26"/>
      <c r="EV51" s="26">
        <v>5543.46</v>
      </c>
      <c r="EW51" s="26"/>
      <c r="EX51" s="26"/>
      <c r="EY51" s="26">
        <v>5242.75</v>
      </c>
      <c r="EZ51" s="26"/>
      <c r="FA51" s="26"/>
      <c r="FB51" s="26">
        <v>5307.45</v>
      </c>
      <c r="FC51" s="26"/>
      <c r="FD51" s="26"/>
      <c r="FE51" s="26">
        <v>5414.89</v>
      </c>
      <c r="FF51" s="26"/>
      <c r="FG51" s="26"/>
      <c r="FH51" s="26">
        <v>5797.54</v>
      </c>
      <c r="FI51" s="26"/>
      <c r="FJ51" s="26"/>
      <c r="FK51" s="26">
        <v>5950.72</v>
      </c>
      <c r="FL51" s="26"/>
      <c r="FM51" s="26"/>
      <c r="FN51" s="26">
        <v>5243.48</v>
      </c>
      <c r="FO51" s="26"/>
      <c r="FP51" s="26"/>
      <c r="FQ51" s="26">
        <v>4962.76</v>
      </c>
    </row>
    <row r="52" spans="1:173" s="4" customFormat="1" ht="22.5" customHeight="1" hidden="1">
      <c r="A52" s="37" t="s">
        <v>57</v>
      </c>
      <c r="B52" s="15"/>
      <c r="C52" s="15"/>
      <c r="D52" s="15"/>
      <c r="E52" s="15"/>
      <c r="F52" s="1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>
        <v>-298.13</v>
      </c>
      <c r="T52" s="41"/>
      <c r="U52" s="41"/>
      <c r="V52" s="41"/>
      <c r="W52" s="41"/>
      <c r="X52" s="41"/>
      <c r="Y52" s="46"/>
      <c r="Z52" s="41"/>
      <c r="AA52" s="41"/>
      <c r="AB52" s="46"/>
      <c r="AC52" s="15"/>
      <c r="AD52" s="15"/>
      <c r="AE52" s="15"/>
      <c r="AF52" s="34">
        <f t="shared" si="6"/>
        <v>-298.13</v>
      </c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34">
        <f t="shared" si="5"/>
        <v>0</v>
      </c>
      <c r="BR52" s="34">
        <f t="shared" si="7"/>
        <v>-298.13</v>
      </c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9">
        <f t="shared" si="8"/>
        <v>0</v>
      </c>
      <c r="DD52" s="35">
        <f t="shared" si="9"/>
        <v>-298.13</v>
      </c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34">
        <f t="shared" si="15"/>
        <v>0</v>
      </c>
      <c r="EP52" s="34">
        <f t="shared" si="16"/>
        <v>-298.13</v>
      </c>
      <c r="EQ52" s="41"/>
      <c r="ER52" s="41"/>
      <c r="ES52" s="41">
        <f>ES50-ES51</f>
        <v>1354.4999999999995</v>
      </c>
      <c r="ET52" s="41"/>
      <c r="EU52" s="41"/>
      <c r="EV52" s="41">
        <f>EV50-EV51</f>
        <v>257.96000000000004</v>
      </c>
      <c r="EW52" s="41"/>
      <c r="EX52" s="41"/>
      <c r="EY52" s="41">
        <f>EY50-EY51</f>
        <v>255.65999999999985</v>
      </c>
      <c r="EZ52" s="41"/>
      <c r="FA52" s="41"/>
      <c r="FB52" s="41">
        <f>FB50-FB51</f>
        <v>190.96000000000004</v>
      </c>
      <c r="FC52" s="41"/>
      <c r="FD52" s="41"/>
      <c r="FE52" s="41">
        <f>FE50-FE51</f>
        <v>83.51999999999953</v>
      </c>
      <c r="FF52" s="41"/>
      <c r="FG52" s="41"/>
      <c r="FH52" s="41">
        <f>FH50-FH51</f>
        <v>-299.1300000000001</v>
      </c>
      <c r="FI52" s="41"/>
      <c r="FJ52" s="41"/>
      <c r="FK52" s="41">
        <f>FK50-FK51</f>
        <v>-452.3100000000004</v>
      </c>
      <c r="FL52" s="41"/>
      <c r="FM52" s="41"/>
      <c r="FN52" s="41">
        <f>FN50-FN51</f>
        <v>254.9300000000003</v>
      </c>
      <c r="FO52" s="41"/>
      <c r="FP52" s="41"/>
      <c r="FQ52" s="41">
        <f>FQ50-FQ51</f>
        <v>535.6499999999996</v>
      </c>
    </row>
    <row r="53" spans="1:173" s="4" customFormat="1" ht="22.5">
      <c r="A53" s="37" t="s">
        <v>54</v>
      </c>
      <c r="B53" s="15"/>
      <c r="C53" s="16">
        <f>C50-C48</f>
        <v>-428.48</v>
      </c>
      <c r="D53" s="16">
        <f aca="true" t="shared" si="33" ref="D53:Q53">D50-D48</f>
        <v>0</v>
      </c>
      <c r="E53" s="16">
        <f t="shared" si="33"/>
        <v>-212.38999999999987</v>
      </c>
      <c r="F53" s="16">
        <f t="shared" si="33"/>
        <v>0</v>
      </c>
      <c r="G53" s="16">
        <f t="shared" si="33"/>
        <v>-5.550000000000637</v>
      </c>
      <c r="H53" s="16">
        <f t="shared" si="33"/>
        <v>0</v>
      </c>
      <c r="I53" s="16">
        <f t="shared" si="33"/>
        <v>264.3899999999999</v>
      </c>
      <c r="J53" s="16">
        <f t="shared" si="33"/>
        <v>0</v>
      </c>
      <c r="K53" s="16">
        <f t="shared" si="33"/>
        <v>3.330000000000382</v>
      </c>
      <c r="L53" s="16">
        <f t="shared" si="33"/>
        <v>0</v>
      </c>
      <c r="M53" s="16">
        <f t="shared" si="33"/>
        <v>28.90000000000009</v>
      </c>
      <c r="N53" s="16">
        <f t="shared" si="33"/>
        <v>0</v>
      </c>
      <c r="O53" s="16">
        <f t="shared" si="33"/>
        <v>134.00999999999976</v>
      </c>
      <c r="P53" s="16">
        <f t="shared" si="33"/>
        <v>0</v>
      </c>
      <c r="Q53" s="16">
        <f t="shared" si="33"/>
        <v>-294.5499999999997</v>
      </c>
      <c r="R53" s="16"/>
      <c r="S53" s="17">
        <f t="shared" si="27"/>
        <v>-510.34000000000015</v>
      </c>
      <c r="T53" s="41"/>
      <c r="U53" s="41"/>
      <c r="V53" s="41">
        <f>V50-V48</f>
        <v>-1825.2800000000002</v>
      </c>
      <c r="W53" s="41">
        <f aca="true" t="shared" si="34" ref="W53:AL53">W50-W48</f>
        <v>0</v>
      </c>
      <c r="X53" s="41">
        <f t="shared" si="34"/>
        <v>0</v>
      </c>
      <c r="Y53" s="41">
        <f t="shared" si="34"/>
        <v>-2396.7400000000002</v>
      </c>
      <c r="Z53" s="41">
        <f t="shared" si="34"/>
        <v>0</v>
      </c>
      <c r="AA53" s="41">
        <f t="shared" si="34"/>
        <v>0</v>
      </c>
      <c r="AB53" s="41">
        <f t="shared" si="34"/>
        <v>-1506.6299999999997</v>
      </c>
      <c r="AC53" s="41">
        <f t="shared" si="34"/>
        <v>0</v>
      </c>
      <c r="AD53" s="41">
        <f t="shared" si="34"/>
        <v>0</v>
      </c>
      <c r="AE53" s="41">
        <f t="shared" si="34"/>
        <v>-1432.1599999999999</v>
      </c>
      <c r="AF53" s="34">
        <f t="shared" si="6"/>
        <v>-7671.15</v>
      </c>
      <c r="AG53" s="41">
        <f t="shared" si="34"/>
        <v>0</v>
      </c>
      <c r="AH53" s="41">
        <f t="shared" si="34"/>
        <v>0</v>
      </c>
      <c r="AI53" s="41">
        <f t="shared" si="34"/>
        <v>-1097.8000000000002</v>
      </c>
      <c r="AJ53" s="41">
        <f t="shared" si="34"/>
        <v>0</v>
      </c>
      <c r="AK53" s="41">
        <f t="shared" si="34"/>
        <v>0</v>
      </c>
      <c r="AL53" s="41">
        <f t="shared" si="34"/>
        <v>250.54000000000042</v>
      </c>
      <c r="AM53" s="41"/>
      <c r="AN53" s="41"/>
      <c r="AO53" s="41">
        <f>AO50-AO48</f>
        <v>285.5499999999997</v>
      </c>
      <c r="AP53" s="41">
        <f aca="true" t="shared" si="35" ref="AP53:AU53">AP50-AP48</f>
        <v>0</v>
      </c>
      <c r="AQ53" s="41">
        <f t="shared" si="35"/>
        <v>0</v>
      </c>
      <c r="AR53" s="41">
        <f t="shared" si="35"/>
        <v>-241.83000000000038</v>
      </c>
      <c r="AS53" s="41">
        <f t="shared" si="35"/>
        <v>0</v>
      </c>
      <c r="AT53" s="41">
        <f t="shared" si="35"/>
        <v>0</v>
      </c>
      <c r="AU53" s="41">
        <f t="shared" si="35"/>
        <v>277.64999999999964</v>
      </c>
      <c r="AV53" s="41"/>
      <c r="AW53" s="41"/>
      <c r="AX53" s="41">
        <f>AX50-AX48</f>
        <v>-317.6999999999998</v>
      </c>
      <c r="AY53" s="41">
        <f aca="true" t="shared" si="36" ref="AY53:BD53">AY50-AY48</f>
        <v>0</v>
      </c>
      <c r="AZ53" s="41">
        <f t="shared" si="36"/>
        <v>0</v>
      </c>
      <c r="BA53" s="41">
        <f t="shared" si="36"/>
        <v>112.39000000000033</v>
      </c>
      <c r="BB53" s="41">
        <f t="shared" si="36"/>
        <v>0</v>
      </c>
      <c r="BC53" s="41">
        <f t="shared" si="36"/>
        <v>0</v>
      </c>
      <c r="BD53" s="41">
        <f t="shared" si="36"/>
        <v>-304.34000000000015</v>
      </c>
      <c r="BE53" s="41">
        <f aca="true" t="shared" si="37" ref="BE53:BM53">BE50-BE48</f>
        <v>0</v>
      </c>
      <c r="BF53" s="41">
        <f t="shared" si="37"/>
        <v>0</v>
      </c>
      <c r="BG53" s="41">
        <f t="shared" si="37"/>
        <v>-575.4099999999999</v>
      </c>
      <c r="BH53" s="41">
        <f t="shared" si="37"/>
        <v>0</v>
      </c>
      <c r="BI53" s="41">
        <f t="shared" si="37"/>
        <v>0</v>
      </c>
      <c r="BJ53" s="41">
        <f t="shared" si="37"/>
        <v>-151.19999999999982</v>
      </c>
      <c r="BK53" s="41">
        <f t="shared" si="37"/>
        <v>0</v>
      </c>
      <c r="BL53" s="41">
        <f t="shared" si="37"/>
        <v>0</v>
      </c>
      <c r="BM53" s="41">
        <f t="shared" si="37"/>
        <v>-113.2199999999998</v>
      </c>
      <c r="BN53" s="41">
        <f>BN50-BN48</f>
        <v>0</v>
      </c>
      <c r="BO53" s="41">
        <f>BO50-BO48</f>
        <v>0</v>
      </c>
      <c r="BP53" s="41">
        <f>BP50-BP48</f>
        <v>-255.79999999999973</v>
      </c>
      <c r="BQ53" s="34">
        <f t="shared" si="5"/>
        <v>-2131.1699999999996</v>
      </c>
      <c r="BR53" s="34">
        <f t="shared" si="7"/>
        <v>-9802.32</v>
      </c>
      <c r="BS53" s="41"/>
      <c r="BT53" s="41"/>
      <c r="BU53" s="41">
        <f>BU50-BU48</f>
        <v>-404.96000000000004</v>
      </c>
      <c r="BV53" s="41"/>
      <c r="BW53" s="41"/>
      <c r="BX53" s="41">
        <f>BX50-BX48</f>
        <v>-179.0699999999997</v>
      </c>
      <c r="BY53" s="41"/>
      <c r="BZ53" s="41"/>
      <c r="CA53" s="41">
        <f>CA50-CA48</f>
        <v>210.00999999999976</v>
      </c>
      <c r="CB53" s="41"/>
      <c r="CC53" s="41"/>
      <c r="CD53" s="41">
        <f>CD50-CD48</f>
        <v>-101.38999999999987</v>
      </c>
      <c r="CE53" s="41"/>
      <c r="CF53" s="41"/>
      <c r="CG53" s="41">
        <f>CG50-CG48</f>
        <v>10.4699999999998</v>
      </c>
      <c r="CH53" s="41"/>
      <c r="CI53" s="41"/>
      <c r="CJ53" s="41">
        <f>CJ50-CJ48</f>
        <v>-497.59000000000015</v>
      </c>
      <c r="CK53" s="41"/>
      <c r="CL53" s="41"/>
      <c r="CM53" s="41">
        <f>CM50-CM48</f>
        <v>219.17999999999938</v>
      </c>
      <c r="CN53" s="41"/>
      <c r="CO53" s="41"/>
      <c r="CP53" s="41">
        <f>CP50-CP48</f>
        <v>861.1700000000001</v>
      </c>
      <c r="CQ53" s="41"/>
      <c r="CR53" s="41"/>
      <c r="CS53" s="41">
        <f>CS50-CS48</f>
        <v>252.80000000000018</v>
      </c>
      <c r="CT53" s="41"/>
      <c r="CU53" s="41"/>
      <c r="CV53" s="41">
        <f>CV50-CV48</f>
        <v>148.75</v>
      </c>
      <c r="CW53" s="41"/>
      <c r="CX53" s="41"/>
      <c r="CY53" s="41">
        <f>CY50-CY48</f>
        <v>606.8000000000002</v>
      </c>
      <c r="CZ53" s="41"/>
      <c r="DA53" s="41"/>
      <c r="DB53" s="41">
        <f>DB50-DB48</f>
        <v>-433.6700000000001</v>
      </c>
      <c r="DC53" s="9">
        <f t="shared" si="8"/>
        <v>692.4999999999995</v>
      </c>
      <c r="DD53" s="35">
        <f t="shared" si="9"/>
        <v>-9109.82</v>
      </c>
      <c r="DE53" s="41"/>
      <c r="DF53" s="41"/>
      <c r="DG53" s="41">
        <f>DG50-DG48</f>
        <v>-132.64999999999964</v>
      </c>
      <c r="DH53" s="41"/>
      <c r="DI53" s="41"/>
      <c r="DJ53" s="41">
        <f>DJ50-DJ48</f>
        <v>-557.7699999999995</v>
      </c>
      <c r="DK53" s="41"/>
      <c r="DL53" s="41"/>
      <c r="DM53" s="41">
        <f>DM50-DM48</f>
        <v>-376.8699999999999</v>
      </c>
      <c r="DN53" s="41"/>
      <c r="DO53" s="41"/>
      <c r="DP53" s="41">
        <f>DP50-DP48</f>
        <v>761.2700000000004</v>
      </c>
      <c r="DQ53" s="41"/>
      <c r="DR53" s="41"/>
      <c r="DS53" s="41">
        <f>DS50-DS48</f>
        <v>-488.27</v>
      </c>
      <c r="DT53" s="41"/>
      <c r="DU53" s="41"/>
      <c r="DV53" s="41">
        <f>DV50-DV48</f>
        <v>-76.76999999999953</v>
      </c>
      <c r="DW53" s="41"/>
      <c r="DX53" s="41"/>
      <c r="DY53" s="41">
        <f>DY50-DY48</f>
        <v>131.9399999999996</v>
      </c>
      <c r="DZ53" s="41"/>
      <c r="EA53" s="41"/>
      <c r="EB53" s="41">
        <f>EB50-EB48</f>
        <v>-30.61999999999989</v>
      </c>
      <c r="EC53" s="41"/>
      <c r="ED53" s="41"/>
      <c r="EE53" s="41">
        <f>EE50-EE48</f>
        <v>147.35000000000036</v>
      </c>
      <c r="EF53" s="41"/>
      <c r="EG53" s="41"/>
      <c r="EH53" s="41">
        <f>EH50-EH48</f>
        <v>286.72999999999956</v>
      </c>
      <c r="EI53" s="41"/>
      <c r="EJ53" s="41"/>
      <c r="EK53" s="41">
        <f>EK50-EK48</f>
        <v>-130.35000000000036</v>
      </c>
      <c r="EL53" s="41"/>
      <c r="EM53" s="41"/>
      <c r="EN53" s="41">
        <f>EN50-EN48</f>
        <v>357.84999999999945</v>
      </c>
      <c r="EO53" s="34">
        <f t="shared" si="15"/>
        <v>-108.1599999999994</v>
      </c>
      <c r="EP53" s="34">
        <f t="shared" si="16"/>
        <v>-9217.98</v>
      </c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</row>
    <row r="54" spans="1:173" s="5" customFormat="1" ht="18.75" customHeight="1">
      <c r="A54" s="47" t="s">
        <v>58</v>
      </c>
      <c r="B54" s="48"/>
      <c r="C54" s="49">
        <f>C44+C51</f>
        <v>5391.939999999999</v>
      </c>
      <c r="D54" s="49">
        <f aca="true" t="shared" si="38" ref="D54:Q54">D44+D51</f>
        <v>0</v>
      </c>
      <c r="E54" s="49">
        <f t="shared" si="38"/>
        <v>2897.780000000003</v>
      </c>
      <c r="F54" s="49">
        <f t="shared" si="38"/>
        <v>0</v>
      </c>
      <c r="G54" s="49">
        <f t="shared" si="38"/>
        <v>-507.6200000000008</v>
      </c>
      <c r="H54" s="49">
        <f t="shared" si="38"/>
        <v>0</v>
      </c>
      <c r="I54" s="49">
        <f t="shared" si="38"/>
        <v>-2482.599999999998</v>
      </c>
      <c r="J54" s="49">
        <f t="shared" si="38"/>
        <v>0</v>
      </c>
      <c r="K54" s="49">
        <f t="shared" si="38"/>
        <v>1923.3400000000006</v>
      </c>
      <c r="L54" s="49">
        <f t="shared" si="38"/>
        <v>0</v>
      </c>
      <c r="M54" s="49">
        <f t="shared" si="38"/>
        <v>-650.4299999999985</v>
      </c>
      <c r="N54" s="49">
        <f t="shared" si="38"/>
        <v>0</v>
      </c>
      <c r="O54" s="49">
        <f t="shared" si="38"/>
        <v>-1901.690000000001</v>
      </c>
      <c r="P54" s="49">
        <f t="shared" si="38"/>
        <v>0</v>
      </c>
      <c r="Q54" s="49">
        <f t="shared" si="38"/>
        <v>-9648.979999999998</v>
      </c>
      <c r="R54" s="50"/>
      <c r="S54" s="17">
        <f t="shared" si="27"/>
        <v>-4978.259999999995</v>
      </c>
      <c r="T54" s="41"/>
      <c r="U54" s="41"/>
      <c r="V54" s="41">
        <f>V44+V51</f>
        <v>-1524.920000000001</v>
      </c>
      <c r="W54" s="41">
        <f aca="true" t="shared" si="39" ref="W54:AL54">W44+W51</f>
        <v>0</v>
      </c>
      <c r="X54" s="41">
        <f t="shared" si="39"/>
        <v>0</v>
      </c>
      <c r="Y54" s="41">
        <f t="shared" si="39"/>
        <v>12621.410000000002</v>
      </c>
      <c r="Z54" s="41">
        <f t="shared" si="39"/>
        <v>0</v>
      </c>
      <c r="AA54" s="41">
        <f t="shared" si="39"/>
        <v>0</v>
      </c>
      <c r="AB54" s="41">
        <f t="shared" si="39"/>
        <v>-2054.0400000000036</v>
      </c>
      <c r="AC54" s="41">
        <f t="shared" si="39"/>
        <v>0</v>
      </c>
      <c r="AD54" s="41">
        <f t="shared" si="39"/>
        <v>0</v>
      </c>
      <c r="AE54" s="41">
        <f t="shared" si="39"/>
        <v>3658.38</v>
      </c>
      <c r="AF54" s="34">
        <f t="shared" si="6"/>
        <v>7722.570000000002</v>
      </c>
      <c r="AG54" s="41">
        <f t="shared" si="39"/>
        <v>0</v>
      </c>
      <c r="AH54" s="41">
        <f t="shared" si="39"/>
        <v>0</v>
      </c>
      <c r="AI54" s="41">
        <f t="shared" si="39"/>
        <v>9576.600000000002</v>
      </c>
      <c r="AJ54" s="41">
        <f t="shared" si="39"/>
        <v>0</v>
      </c>
      <c r="AK54" s="41">
        <f t="shared" si="39"/>
        <v>0</v>
      </c>
      <c r="AL54" s="41">
        <f t="shared" si="39"/>
        <v>-1055.599999999998</v>
      </c>
      <c r="AM54" s="41"/>
      <c r="AN54" s="41"/>
      <c r="AO54" s="41">
        <f>AO44+AO51</f>
        <v>-4798.039999999997</v>
      </c>
      <c r="AP54" s="41">
        <f aca="true" t="shared" si="40" ref="AP54:AU54">AP44+AP51</f>
        <v>0</v>
      </c>
      <c r="AQ54" s="41">
        <f t="shared" si="40"/>
        <v>0</v>
      </c>
      <c r="AR54" s="41">
        <f t="shared" si="40"/>
        <v>1826.3500000000045</v>
      </c>
      <c r="AS54" s="41">
        <f t="shared" si="40"/>
        <v>0</v>
      </c>
      <c r="AT54" s="41">
        <f t="shared" si="40"/>
        <v>0</v>
      </c>
      <c r="AU54" s="41">
        <f t="shared" si="40"/>
        <v>-1828.3100000000031</v>
      </c>
      <c r="AV54" s="41"/>
      <c r="AW54" s="41"/>
      <c r="AX54" s="41">
        <f>AX44+AX51</f>
        <v>4313.460000000002</v>
      </c>
      <c r="AY54" s="41">
        <f aca="true" t="shared" si="41" ref="AY54:BD54">AY44+AY51</f>
        <v>0</v>
      </c>
      <c r="AZ54" s="41">
        <f t="shared" si="41"/>
        <v>0</v>
      </c>
      <c r="BA54" s="41">
        <f t="shared" si="41"/>
        <v>-1941.4199999999992</v>
      </c>
      <c r="BB54" s="41">
        <f t="shared" si="41"/>
        <v>0</v>
      </c>
      <c r="BC54" s="41">
        <f t="shared" si="41"/>
        <v>0</v>
      </c>
      <c r="BD54" s="41">
        <f t="shared" si="41"/>
        <v>4853.98</v>
      </c>
      <c r="BE54" s="41">
        <f aca="true" t="shared" si="42" ref="BE54:BM54">BE44+BE51</f>
        <v>0</v>
      </c>
      <c r="BF54" s="41">
        <f t="shared" si="42"/>
        <v>0</v>
      </c>
      <c r="BG54" s="41">
        <f t="shared" si="42"/>
        <v>6857.100000000002</v>
      </c>
      <c r="BH54" s="41">
        <f t="shared" si="42"/>
        <v>0</v>
      </c>
      <c r="BI54" s="41">
        <f t="shared" si="42"/>
        <v>0</v>
      </c>
      <c r="BJ54" s="41">
        <f t="shared" si="42"/>
        <v>2670.409999999999</v>
      </c>
      <c r="BK54" s="41">
        <f t="shared" si="42"/>
        <v>0</v>
      </c>
      <c r="BL54" s="41">
        <f t="shared" si="42"/>
        <v>0</v>
      </c>
      <c r="BM54" s="41">
        <f t="shared" si="42"/>
        <v>-2122.4799999999973</v>
      </c>
      <c r="BN54" s="41">
        <f>BN44+BN51</f>
        <v>0</v>
      </c>
      <c r="BO54" s="41">
        <f>BO44+BO51</f>
        <v>0</v>
      </c>
      <c r="BP54" s="41">
        <f>BP44+BP51</f>
        <v>4516.930000000004</v>
      </c>
      <c r="BQ54" s="34">
        <f t="shared" si="5"/>
        <v>22868.980000000018</v>
      </c>
      <c r="BR54" s="34">
        <f t="shared" si="7"/>
        <v>30591.55000000002</v>
      </c>
      <c r="BS54" s="41"/>
      <c r="BT54" s="41"/>
      <c r="BU54" s="41">
        <f>BU44+BU51</f>
        <v>753.1100000000015</v>
      </c>
      <c r="BV54" s="41"/>
      <c r="BW54" s="41"/>
      <c r="BX54" s="41">
        <f>BX44+BX51</f>
        <v>-12177.369999999995</v>
      </c>
      <c r="BY54" s="41"/>
      <c r="BZ54" s="41"/>
      <c r="CA54" s="41">
        <f>CA44+CA51</f>
        <v>-372.3999999999992</v>
      </c>
      <c r="CB54" s="41"/>
      <c r="CC54" s="41"/>
      <c r="CD54" s="41">
        <f>CD44+CD51</f>
        <v>-1174.849999999998</v>
      </c>
      <c r="CE54" s="41"/>
      <c r="CF54" s="41"/>
      <c r="CG54" s="41">
        <f>CG44+CG51</f>
        <v>2291.78</v>
      </c>
      <c r="CH54" s="41"/>
      <c r="CI54" s="41"/>
      <c r="CJ54" s="41">
        <f>CJ44+CJ51</f>
        <v>4161.850000000002</v>
      </c>
      <c r="CK54" s="41"/>
      <c r="CL54" s="41"/>
      <c r="CM54" s="41">
        <f>CM44+CM51</f>
        <v>-1173.8699999999944</v>
      </c>
      <c r="CN54" s="41"/>
      <c r="CO54" s="41"/>
      <c r="CP54" s="41">
        <f>CP44+CP51</f>
        <v>-6769.129999999999</v>
      </c>
      <c r="CQ54" s="41"/>
      <c r="CR54" s="41"/>
      <c r="CS54" s="41">
        <f>CS44+CS51</f>
        <v>-1321.4200000000028</v>
      </c>
      <c r="CT54" s="41"/>
      <c r="CU54" s="41"/>
      <c r="CV54" s="41">
        <f>CV44+CV51</f>
        <v>-148.75</v>
      </c>
      <c r="CW54" s="41"/>
      <c r="CX54" s="41"/>
      <c r="CY54" s="41">
        <f>CY44+CY51</f>
        <v>-7063.789999999998</v>
      </c>
      <c r="CZ54" s="41"/>
      <c r="DA54" s="41"/>
      <c r="DB54" s="41">
        <f>DB44+DB51</f>
        <v>762.649999999996</v>
      </c>
      <c r="DC54" s="9">
        <f t="shared" si="8"/>
        <v>-22232.189999999988</v>
      </c>
      <c r="DD54" s="35">
        <f t="shared" si="9"/>
        <v>8359.360000000033</v>
      </c>
      <c r="DE54" s="41"/>
      <c r="DF54" s="41"/>
      <c r="DG54" s="41">
        <f>DG44+DG51</f>
        <v>11792.030000000004</v>
      </c>
      <c r="DH54" s="41"/>
      <c r="DI54" s="41"/>
      <c r="DJ54" s="41">
        <f>DJ44+DJ51</f>
        <v>6855.820000000002</v>
      </c>
      <c r="DK54" s="41"/>
      <c r="DL54" s="41"/>
      <c r="DM54" s="41">
        <f>DM44+DM51</f>
        <v>3615.7000000000016</v>
      </c>
      <c r="DN54" s="41"/>
      <c r="DO54" s="41"/>
      <c r="DP54" s="41">
        <f>DP44+DP51</f>
        <v>-2772.630000000001</v>
      </c>
      <c r="DQ54" s="41"/>
      <c r="DR54" s="41"/>
      <c r="DS54" s="41">
        <f>DS44+DS51</f>
        <v>2399.979999999999</v>
      </c>
      <c r="DT54" s="41"/>
      <c r="DU54" s="41"/>
      <c r="DV54" s="41">
        <f>DV44+DV51</f>
        <v>1373.3600000000033</v>
      </c>
      <c r="DW54" s="41"/>
      <c r="DX54" s="41"/>
      <c r="DY54" s="41">
        <f>DY44+DY51</f>
        <v>-3537.309999999995</v>
      </c>
      <c r="DZ54" s="41"/>
      <c r="EA54" s="41"/>
      <c r="EB54" s="41">
        <f>EB44+EB51</f>
        <v>1443.9600000000037</v>
      </c>
      <c r="EC54" s="41"/>
      <c r="ED54" s="41"/>
      <c r="EE54" s="41">
        <f>EE44+EE51</f>
        <v>-742.5300000000007</v>
      </c>
      <c r="EF54" s="41"/>
      <c r="EG54" s="41"/>
      <c r="EH54" s="41">
        <f>EH44+EH51</f>
        <v>-847.7199999999975</v>
      </c>
      <c r="EI54" s="41"/>
      <c r="EJ54" s="41"/>
      <c r="EK54" s="41">
        <f>EK44+EK51</f>
        <v>653.720000000003</v>
      </c>
      <c r="EL54" s="41"/>
      <c r="EM54" s="41"/>
      <c r="EN54" s="41">
        <f>EN44+EN51</f>
        <v>-3149.739999999999</v>
      </c>
      <c r="EO54" s="34">
        <f t="shared" si="15"/>
        <v>17084.64000000003</v>
      </c>
      <c r="EP54" s="34">
        <f t="shared" si="16"/>
        <v>25444.000000000062</v>
      </c>
      <c r="EQ54" s="41"/>
      <c r="ER54" s="41"/>
      <c r="ES54" s="41">
        <f>ES51-ES49</f>
        <v>-1354.4999999999995</v>
      </c>
      <c r="ET54" s="41"/>
      <c r="EU54" s="41"/>
      <c r="EV54" s="41">
        <f>EV51-EV49</f>
        <v>-257.96000000000004</v>
      </c>
      <c r="EW54" s="41"/>
      <c r="EX54" s="41"/>
      <c r="EY54" s="41">
        <f>EY51-EY49</f>
        <v>-255.65999999999985</v>
      </c>
      <c r="EZ54" s="41"/>
      <c r="FA54" s="41"/>
      <c r="FB54" s="41">
        <f>FB51-FB49</f>
        <v>-190.96000000000004</v>
      </c>
      <c r="FC54" s="41"/>
      <c r="FD54" s="41"/>
      <c r="FE54" s="41">
        <f>FE51-FE49</f>
        <v>-83.51999999999953</v>
      </c>
      <c r="FF54" s="41"/>
      <c r="FG54" s="41"/>
      <c r="FH54" s="41">
        <f>FH51-FH49</f>
        <v>299.1300000000001</v>
      </c>
      <c r="FI54" s="41"/>
      <c r="FJ54" s="41"/>
      <c r="FK54" s="41">
        <f>FK51-FK49</f>
        <v>452.3100000000004</v>
      </c>
      <c r="FL54" s="41"/>
      <c r="FM54" s="41"/>
      <c r="FN54" s="41">
        <f>FN51-FN49</f>
        <v>-254.9300000000003</v>
      </c>
      <c r="FO54" s="41"/>
      <c r="FP54" s="41"/>
      <c r="FQ54" s="41">
        <f>FQ51-FQ49</f>
        <v>-535.6499999999996</v>
      </c>
    </row>
    <row r="55" spans="1:173" s="5" customFormat="1" ht="24">
      <c r="A55" s="47" t="s">
        <v>59</v>
      </c>
      <c r="B55" s="48"/>
      <c r="C55" s="49">
        <f>C46+C53</f>
        <v>1872.479999999999</v>
      </c>
      <c r="D55" s="49">
        <f aca="true" t="shared" si="43" ref="D55:Q55">D46+D53</f>
        <v>0</v>
      </c>
      <c r="E55" s="49">
        <f t="shared" si="43"/>
        <v>4553.4599999999955</v>
      </c>
      <c r="F55" s="49">
        <f t="shared" si="43"/>
        <v>0</v>
      </c>
      <c r="G55" s="49">
        <f t="shared" si="43"/>
        <v>7945.999999999998</v>
      </c>
      <c r="H55" s="49">
        <f t="shared" si="43"/>
        <v>0</v>
      </c>
      <c r="I55" s="49">
        <f t="shared" si="43"/>
        <v>498.07000000000016</v>
      </c>
      <c r="J55" s="49">
        <f t="shared" si="43"/>
        <v>0</v>
      </c>
      <c r="K55" s="49">
        <f t="shared" si="43"/>
        <v>3805.929999999999</v>
      </c>
      <c r="L55" s="49">
        <f t="shared" si="43"/>
        <v>0</v>
      </c>
      <c r="M55" s="49">
        <f t="shared" si="43"/>
        <v>8097.58</v>
      </c>
      <c r="N55" s="49">
        <f t="shared" si="43"/>
        <v>0</v>
      </c>
      <c r="O55" s="49">
        <f t="shared" si="43"/>
        <v>9309.560000000003</v>
      </c>
      <c r="P55" s="49">
        <f t="shared" si="43"/>
        <v>0</v>
      </c>
      <c r="Q55" s="49">
        <f t="shared" si="43"/>
        <v>8864.100000000002</v>
      </c>
      <c r="R55" s="50"/>
      <c r="S55" s="17">
        <f t="shared" si="27"/>
        <v>44947.17999999999</v>
      </c>
      <c r="T55" s="41"/>
      <c r="U55" s="41"/>
      <c r="V55" s="41">
        <f>V46+V53</f>
        <v>5549.629999999996</v>
      </c>
      <c r="W55" s="41">
        <f aca="true" t="shared" si="44" ref="W55:AL55">W46+W53</f>
        <v>0</v>
      </c>
      <c r="X55" s="41">
        <f t="shared" si="44"/>
        <v>0</v>
      </c>
      <c r="Y55" s="41">
        <f t="shared" si="44"/>
        <v>-10950.890000000001</v>
      </c>
      <c r="Z55" s="41">
        <f t="shared" si="44"/>
        <v>0</v>
      </c>
      <c r="AA55" s="41">
        <f t="shared" si="44"/>
        <v>0</v>
      </c>
      <c r="AB55" s="41">
        <f t="shared" si="44"/>
        <v>-68899.53000000003</v>
      </c>
      <c r="AC55" s="41">
        <f t="shared" si="44"/>
        <v>0</v>
      </c>
      <c r="AD55" s="41">
        <f t="shared" si="44"/>
        <v>0</v>
      </c>
      <c r="AE55" s="41">
        <f t="shared" si="44"/>
        <v>1519.132499999996</v>
      </c>
      <c r="AF55" s="34">
        <f t="shared" si="6"/>
        <v>-27834.47750000004</v>
      </c>
      <c r="AG55" s="41">
        <f t="shared" si="44"/>
        <v>0</v>
      </c>
      <c r="AH55" s="41">
        <f t="shared" si="44"/>
        <v>0</v>
      </c>
      <c r="AI55" s="41">
        <f t="shared" si="44"/>
        <v>1777.429938311684</v>
      </c>
      <c r="AJ55" s="41">
        <f t="shared" si="44"/>
        <v>0</v>
      </c>
      <c r="AK55" s="41">
        <f t="shared" si="44"/>
        <v>0</v>
      </c>
      <c r="AL55" s="41">
        <f t="shared" si="44"/>
        <v>1610.6699999999978</v>
      </c>
      <c r="AM55" s="41"/>
      <c r="AN55" s="41"/>
      <c r="AO55" s="41">
        <f>AO46+AO53</f>
        <v>2208.1099999999974</v>
      </c>
      <c r="AP55" s="41">
        <f aca="true" t="shared" si="45" ref="AP55:AU55">AP46+AP53</f>
        <v>0</v>
      </c>
      <c r="AQ55" s="41">
        <f t="shared" si="45"/>
        <v>0</v>
      </c>
      <c r="AR55" s="41">
        <f t="shared" si="45"/>
        <v>7377.239999999996</v>
      </c>
      <c r="AS55" s="41">
        <f t="shared" si="45"/>
        <v>0</v>
      </c>
      <c r="AT55" s="41">
        <f t="shared" si="45"/>
        <v>0</v>
      </c>
      <c r="AU55" s="41">
        <f t="shared" si="45"/>
        <v>13251.110000000002</v>
      </c>
      <c r="AV55" s="41"/>
      <c r="AW55" s="41"/>
      <c r="AX55" s="41">
        <f>AX46+AX53</f>
        <v>5181.03</v>
      </c>
      <c r="AY55" s="41">
        <f aca="true" t="shared" si="46" ref="AY55:BD55">AY46+AY53</f>
        <v>0</v>
      </c>
      <c r="AZ55" s="41">
        <f t="shared" si="46"/>
        <v>0</v>
      </c>
      <c r="BA55" s="41">
        <f t="shared" si="46"/>
        <v>15603.749999999996</v>
      </c>
      <c r="BB55" s="41">
        <f t="shared" si="46"/>
        <v>0</v>
      </c>
      <c r="BC55" s="41">
        <f t="shared" si="46"/>
        <v>0</v>
      </c>
      <c r="BD55" s="41">
        <f t="shared" si="46"/>
        <v>6120.770000000004</v>
      </c>
      <c r="BE55" s="41">
        <f aca="true" t="shared" si="47" ref="BE55:BM55">BE46+BE53</f>
        <v>0</v>
      </c>
      <c r="BF55" s="41">
        <f t="shared" si="47"/>
        <v>0</v>
      </c>
      <c r="BG55" s="41">
        <f t="shared" si="47"/>
        <v>890.2799999999952</v>
      </c>
      <c r="BH55" s="41">
        <f t="shared" si="47"/>
        <v>0</v>
      </c>
      <c r="BI55" s="41">
        <f t="shared" si="47"/>
        <v>0</v>
      </c>
      <c r="BJ55" s="41">
        <f t="shared" si="47"/>
        <v>-4055.309999999993</v>
      </c>
      <c r="BK55" s="41">
        <f t="shared" si="47"/>
        <v>0</v>
      </c>
      <c r="BL55" s="41">
        <f t="shared" si="47"/>
        <v>0</v>
      </c>
      <c r="BM55" s="41">
        <f t="shared" si="47"/>
        <v>-8545.239999999996</v>
      </c>
      <c r="BN55" s="41">
        <f>BN46+BN53</f>
        <v>0</v>
      </c>
      <c r="BO55" s="41">
        <f>BO46+BO53</f>
        <v>0</v>
      </c>
      <c r="BP55" s="41">
        <f>BP46+BP53</f>
        <v>-3292.8700000000067</v>
      </c>
      <c r="BQ55" s="34">
        <f t="shared" si="5"/>
        <v>38126.96993831168</v>
      </c>
      <c r="BR55" s="34">
        <f t="shared" si="7"/>
        <v>10292.492438311641</v>
      </c>
      <c r="BS55" s="41"/>
      <c r="BT55" s="41"/>
      <c r="BU55" s="41">
        <f>BU46+BU53</f>
        <v>3087.810000000004</v>
      </c>
      <c r="BV55" s="41"/>
      <c r="BW55" s="41"/>
      <c r="BX55" s="41">
        <f>BX46+BX53</f>
        <v>4642.669999999998</v>
      </c>
      <c r="BY55" s="41"/>
      <c r="BZ55" s="41"/>
      <c r="CA55" s="41">
        <f>CA46+CA53</f>
        <v>7960.390000000005</v>
      </c>
      <c r="CB55" s="41"/>
      <c r="CC55" s="41"/>
      <c r="CD55" s="41">
        <f>CD46+CD53</f>
        <v>13095.380000000005</v>
      </c>
      <c r="CE55" s="41"/>
      <c r="CF55" s="41"/>
      <c r="CG55" s="41">
        <f>CG46+CG53</f>
        <v>-35593.670000000006</v>
      </c>
      <c r="CH55" s="41"/>
      <c r="CI55" s="41"/>
      <c r="CJ55" s="41">
        <f>CJ46+CJ53</f>
        <v>6337.160000000007</v>
      </c>
      <c r="CK55" s="41"/>
      <c r="CL55" s="41"/>
      <c r="CM55" s="41">
        <f>CM46+CM53</f>
        <v>-65610.05000000002</v>
      </c>
      <c r="CN55" s="41"/>
      <c r="CO55" s="41"/>
      <c r="CP55" s="41">
        <f>CP46+CP53</f>
        <v>7117.1300000000065</v>
      </c>
      <c r="CQ55" s="41"/>
      <c r="CR55" s="41"/>
      <c r="CS55" s="41">
        <f>CS46+CS53</f>
        <v>-34147.189999999995</v>
      </c>
      <c r="CT55" s="41"/>
      <c r="CU55" s="41"/>
      <c r="CV55" s="41">
        <f>CV46+CV53</f>
        <v>-12642.5</v>
      </c>
      <c r="CW55" s="41"/>
      <c r="CX55" s="41"/>
      <c r="CY55" s="41">
        <f>CY46+CY53</f>
        <v>-32875.08999999999</v>
      </c>
      <c r="CZ55" s="41"/>
      <c r="DA55" s="41"/>
      <c r="DB55" s="41">
        <f>DB46+DB53</f>
        <v>-151451.17</v>
      </c>
      <c r="DC55" s="9">
        <f t="shared" si="8"/>
        <v>-290079.12999999995</v>
      </c>
      <c r="DD55" s="35">
        <f t="shared" si="9"/>
        <v>-279786.6375616883</v>
      </c>
      <c r="DE55" s="41"/>
      <c r="DF55" s="41"/>
      <c r="DG55" s="41">
        <f>DG46+DG53</f>
        <v>-11593.376000000002</v>
      </c>
      <c r="DH55" s="41"/>
      <c r="DI55" s="41"/>
      <c r="DJ55" s="41">
        <f>DJ46+DJ53</f>
        <v>131.31400000000303</v>
      </c>
      <c r="DK55" s="41"/>
      <c r="DL55" s="41"/>
      <c r="DM55" s="41">
        <f>DM46+DM53</f>
        <v>13528.413999999997</v>
      </c>
      <c r="DN55" s="41"/>
      <c r="DO55" s="41"/>
      <c r="DP55" s="41">
        <f>DP46+DP53</f>
        <v>20950.204</v>
      </c>
      <c r="DQ55" s="41"/>
      <c r="DR55" s="41"/>
      <c r="DS55" s="41">
        <f>DS46+DS53</f>
        <v>3558.1740000000104</v>
      </c>
      <c r="DT55" s="41"/>
      <c r="DU55" s="41"/>
      <c r="DV55" s="41">
        <f>DV46+DV53</f>
        <v>15882.173999999992</v>
      </c>
      <c r="DW55" s="41"/>
      <c r="DX55" s="41"/>
      <c r="DY55" s="41">
        <f>DY46+DY53</f>
        <v>20755.763999999996</v>
      </c>
      <c r="DZ55" s="41"/>
      <c r="EA55" s="41"/>
      <c r="EB55" s="41">
        <f>EB46+EB53</f>
        <v>14953.963999999996</v>
      </c>
      <c r="EC55" s="41"/>
      <c r="ED55" s="41"/>
      <c r="EE55" s="41">
        <f>EE46+EE53</f>
        <v>14728.244</v>
      </c>
      <c r="EF55" s="41"/>
      <c r="EG55" s="41"/>
      <c r="EH55" s="41">
        <f>EH46+EH53</f>
        <v>11151.254000000004</v>
      </c>
      <c r="EI55" s="41"/>
      <c r="EJ55" s="41"/>
      <c r="EK55" s="41">
        <f>EK46+EK53</f>
        <v>6413.994000000004</v>
      </c>
      <c r="EL55" s="41"/>
      <c r="EM55" s="41"/>
      <c r="EN55" s="41">
        <f>EN46+EN53</f>
        <v>8304.294000000002</v>
      </c>
      <c r="EO55" s="105">
        <f t="shared" si="15"/>
        <v>118764.418</v>
      </c>
      <c r="EP55" s="34">
        <f t="shared" si="16"/>
        <v>-161022.2195616883</v>
      </c>
      <c r="EQ55" s="41"/>
      <c r="ER55" s="41"/>
      <c r="ES55" s="41">
        <f>ES45+ES52</f>
        <v>10047.210000000006</v>
      </c>
      <c r="ET55" s="41"/>
      <c r="EU55" s="41"/>
      <c r="EV55" s="41">
        <f>EV45+EV52</f>
        <v>-55.0699999999988</v>
      </c>
      <c r="EW55" s="41"/>
      <c r="EX55" s="41"/>
      <c r="EY55" s="41">
        <f>EY45+EY52</f>
        <v>5069.98</v>
      </c>
      <c r="EZ55" s="41"/>
      <c r="FA55" s="41"/>
      <c r="FB55" s="41">
        <f>FB45+FB52</f>
        <v>966.2500000000009</v>
      </c>
      <c r="FC55" s="41"/>
      <c r="FD55" s="41"/>
      <c r="FE55" s="41">
        <f>FE45+FE52</f>
        <v>1024.2600000000048</v>
      </c>
      <c r="FF55" s="41"/>
      <c r="FG55" s="41"/>
      <c r="FH55" s="41">
        <f>FH45+FH52</f>
        <v>-3666.0299999999943</v>
      </c>
      <c r="FI55" s="41"/>
      <c r="FJ55" s="41"/>
      <c r="FK55" s="41">
        <f>FK45+FK52</f>
        <v>-4918.099999999994</v>
      </c>
      <c r="FL55" s="41"/>
      <c r="FM55" s="41"/>
      <c r="FN55" s="41">
        <f>FN45+FN52</f>
        <v>2687.280000000006</v>
      </c>
      <c r="FO55" s="41"/>
      <c r="FP55" s="41"/>
      <c r="FQ55" s="41">
        <f>FQ45+FQ52</f>
        <v>5617.08</v>
      </c>
    </row>
    <row r="56" spans="1:173" ht="12.75">
      <c r="A56" s="51"/>
      <c r="B56" s="51"/>
      <c r="C56" s="51"/>
      <c r="D56" s="51"/>
      <c r="T56" s="7"/>
      <c r="U56" s="7"/>
      <c r="V56" s="52">
        <f>S55+V55</f>
        <v>50496.80999999999</v>
      </c>
      <c r="W56" s="7"/>
      <c r="X56" s="7"/>
      <c r="Y56" s="7"/>
      <c r="Z56" s="7"/>
      <c r="AA56" s="7"/>
      <c r="AB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E56" s="7"/>
      <c r="DF56" s="7"/>
      <c r="DG56" s="52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41"/>
      <c r="ER56" s="41"/>
      <c r="ES56" s="41">
        <f>ES47+ES54</f>
        <v>10609.880000000001</v>
      </c>
      <c r="ET56" s="41"/>
      <c r="EU56" s="41"/>
      <c r="EV56" s="41">
        <f>EV47+EV54</f>
        <v>22330.550000000003</v>
      </c>
      <c r="EW56" s="41"/>
      <c r="EX56" s="41"/>
      <c r="EY56" s="41">
        <f>EY47+EY54</f>
        <v>-53.859999999996944</v>
      </c>
      <c r="EZ56" s="41"/>
      <c r="FA56" s="41"/>
      <c r="FB56" s="41">
        <f>FB47+FB54</f>
        <v>-50140.110000000015</v>
      </c>
      <c r="FC56" s="41"/>
      <c r="FD56" s="41"/>
      <c r="FE56" s="41">
        <f>FE47+FE54</f>
        <v>10797.279999999995</v>
      </c>
      <c r="FF56" s="41"/>
      <c r="FG56" s="41"/>
      <c r="FH56" s="41">
        <f>FH47+FH54</f>
        <v>25941.51</v>
      </c>
      <c r="FI56" s="41"/>
      <c r="FJ56" s="41"/>
      <c r="FK56" s="41">
        <f>FK47+FK54</f>
        <v>26437.7</v>
      </c>
      <c r="FL56" s="41"/>
      <c r="FM56" s="41"/>
      <c r="FN56" s="41">
        <f>FN47+FN54</f>
        <v>19588.199999999997</v>
      </c>
      <c r="FO56" s="41"/>
      <c r="FP56" s="41"/>
      <c r="FQ56" s="41">
        <f>FQ47+FQ54</f>
        <v>16005.770000000002</v>
      </c>
    </row>
    <row r="57" spans="1:173" ht="14.25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52">
        <f>BD55+BA55+AX55+AU55+AR55+AO55+AL55+AI55+AE55+AB55+Y55+V55+S55</f>
        <v>25295.632438311637</v>
      </c>
      <c r="BE57" s="7"/>
      <c r="BF57" s="7"/>
      <c r="BG57" s="52"/>
      <c r="BH57" s="7"/>
      <c r="BI57" s="7"/>
      <c r="BJ57" s="52">
        <f>BD57+BG55+BJ55</f>
        <v>22130.60243831164</v>
      </c>
      <c r="BK57" s="7"/>
      <c r="BL57" s="7"/>
      <c r="BM57" s="52">
        <f>BJ57+BM55</f>
        <v>13585.362438311642</v>
      </c>
      <c r="BN57" s="7"/>
      <c r="BO57" s="7"/>
      <c r="BP57" s="52">
        <f>BM57+BP55</f>
        <v>10292.492438311636</v>
      </c>
      <c r="BS57" s="7"/>
      <c r="BT57" s="7"/>
      <c r="BU57" s="52">
        <f>BP59+BU55</f>
        <v>68503.50243831164</v>
      </c>
      <c r="BV57" s="7"/>
      <c r="BW57" s="7"/>
      <c r="BX57" s="52">
        <f>BU57+BX55</f>
        <v>73146.17243831164</v>
      </c>
      <c r="BY57" s="7"/>
      <c r="BZ57" s="7"/>
      <c r="CA57" s="52">
        <f>BX57+CA55</f>
        <v>81106.56243831164</v>
      </c>
      <c r="CB57" s="7"/>
      <c r="CC57" s="7"/>
      <c r="CD57" s="52">
        <f>CA57+CD55</f>
        <v>94201.94243831164</v>
      </c>
      <c r="CE57" s="7"/>
      <c r="CF57" s="7"/>
      <c r="CG57" s="52">
        <f>CD57+CG55</f>
        <v>58608.27243831164</v>
      </c>
      <c r="CH57" s="7"/>
      <c r="CI57" s="7"/>
      <c r="CJ57" s="52">
        <f>CG57+CJ55</f>
        <v>64945.43243831165</v>
      </c>
      <c r="CK57" s="7"/>
      <c r="CL57" s="7"/>
      <c r="CM57" s="52">
        <f>CJ57+CM55</f>
        <v>-664.6175616883702</v>
      </c>
      <c r="CN57" s="7"/>
      <c r="CO57" s="7"/>
      <c r="CP57" s="52">
        <f>CM57+CP55</f>
        <v>6452.512438311636</v>
      </c>
      <c r="CQ57" s="7"/>
      <c r="CR57" s="7"/>
      <c r="CS57" s="52">
        <f>CP57+CS55</f>
        <v>-27694.67756168836</v>
      </c>
      <c r="CT57" s="7"/>
      <c r="CU57" s="7"/>
      <c r="CV57" s="52">
        <f>CS57+CV55</f>
        <v>-40337.17756168836</v>
      </c>
      <c r="CW57" s="7"/>
      <c r="CX57" s="7"/>
      <c r="CY57" s="52">
        <f>CV57+CY55</f>
        <v>-73212.26756168835</v>
      </c>
      <c r="CZ57" s="7"/>
      <c r="DA57" s="7"/>
      <c r="DB57" s="52">
        <f>CY57+DB55</f>
        <v>-224663.43756168836</v>
      </c>
      <c r="DE57" s="7"/>
      <c r="DF57" s="7"/>
      <c r="DG57" s="52">
        <f>DD59+DG55</f>
        <v>-183094.8635616883</v>
      </c>
      <c r="DH57" s="7"/>
      <c r="DI57" s="7"/>
      <c r="DJ57" s="52">
        <f>DG59+DJ55</f>
        <v>-182963.5495616883</v>
      </c>
      <c r="DK57" s="7"/>
      <c r="DL57" s="7"/>
      <c r="DM57" s="52">
        <f>DJ59+DM55</f>
        <v>-169435.1355616883</v>
      </c>
      <c r="DN57" s="7"/>
      <c r="DO57" s="7"/>
      <c r="DP57" s="52">
        <f>DM59+DP55</f>
        <v>-148484.9315616883</v>
      </c>
      <c r="DQ57" s="7"/>
      <c r="DR57" s="7"/>
      <c r="DS57" s="52">
        <f>DP59+DS55</f>
        <v>-144926.7575616883</v>
      </c>
      <c r="DT57" s="7"/>
      <c r="DU57" s="7"/>
      <c r="DV57" s="52">
        <f>DS59+DV55</f>
        <v>-129044.58356168831</v>
      </c>
      <c r="DW57" s="7"/>
      <c r="DX57" s="7"/>
      <c r="DY57" s="52">
        <f>DV59+DY55</f>
        <v>-108288.81956168832</v>
      </c>
      <c r="DZ57" s="7"/>
      <c r="EA57" s="7"/>
      <c r="EB57" s="52">
        <f>DY59+EB55</f>
        <v>-93334.85556168832</v>
      </c>
      <c r="EC57" s="7"/>
      <c r="ED57" s="7"/>
      <c r="EE57" s="52">
        <f>EB57+EE55</f>
        <v>-78606.61156168832</v>
      </c>
      <c r="EF57" s="7"/>
      <c r="EG57" s="7"/>
      <c r="EH57" s="52">
        <f>EE57+EH55</f>
        <v>-67455.35756168832</v>
      </c>
      <c r="EI57" s="7"/>
      <c r="EJ57" s="7"/>
      <c r="EK57" s="52">
        <f>EH57+EK55</f>
        <v>-61041.36356168831</v>
      </c>
      <c r="EL57" s="7"/>
      <c r="EM57" s="7"/>
      <c r="EN57" s="106">
        <f>EK57+EN55</f>
        <v>-52737.06956168831</v>
      </c>
      <c r="EO57" s="52"/>
      <c r="EP57" s="52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</row>
    <row r="58" spans="1:173" ht="14.25">
      <c r="A58" s="53"/>
      <c r="B58" s="53"/>
      <c r="C58" s="5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52"/>
      <c r="BB58" s="7"/>
      <c r="BC58" s="7"/>
      <c r="BD58" s="52"/>
      <c r="BE58" s="7"/>
      <c r="BF58" s="7"/>
      <c r="BG58" s="52"/>
      <c r="BH58" s="7"/>
      <c r="BI58" s="7"/>
      <c r="BJ58" s="52"/>
      <c r="BK58" s="7"/>
      <c r="BL58" s="7"/>
      <c r="BM58" s="52"/>
      <c r="BN58" s="7"/>
      <c r="BO58" s="7" t="s">
        <v>285</v>
      </c>
      <c r="BP58" s="52">
        <v>55123.2</v>
      </c>
      <c r="BS58" s="7"/>
      <c r="BT58" s="7"/>
      <c r="BU58" s="52"/>
      <c r="BV58" s="7"/>
      <c r="BW58" s="7"/>
      <c r="BX58" s="52"/>
      <c r="BY58" s="7"/>
      <c r="BZ58" s="7"/>
      <c r="CA58" s="52"/>
      <c r="CB58" s="7"/>
      <c r="CC58" s="7"/>
      <c r="CD58" s="52"/>
      <c r="CE58" s="7"/>
      <c r="CF58" s="7"/>
      <c r="CG58" s="52"/>
      <c r="CH58" s="7"/>
      <c r="CI58" s="7"/>
      <c r="CJ58" s="52"/>
      <c r="CK58" s="7"/>
      <c r="CL58" s="7"/>
      <c r="CM58" s="52"/>
      <c r="CN58" s="7"/>
      <c r="CO58" s="7"/>
      <c r="CP58" s="52"/>
      <c r="CQ58" s="7"/>
      <c r="CR58" s="7"/>
      <c r="CS58" s="52"/>
      <c r="CT58" s="7"/>
      <c r="CU58" s="7"/>
      <c r="CV58" s="52"/>
      <c r="CW58" s="7"/>
      <c r="CX58" s="7"/>
      <c r="CY58" s="52"/>
      <c r="CZ58" s="7"/>
      <c r="DA58" s="7" t="s">
        <v>417</v>
      </c>
      <c r="DB58" s="52">
        <v>54442.39</v>
      </c>
      <c r="DC58" s="9">
        <f>DB58+CY58+CV58+CS58+CP58+CM58+CJ58+CG58+CD58+CA58+BX58+BU58</f>
        <v>54442.39</v>
      </c>
      <c r="DD58" s="35">
        <f>DC58+BP58</f>
        <v>109565.59</v>
      </c>
      <c r="DE58" s="7"/>
      <c r="DF58" s="7" t="s">
        <v>417</v>
      </c>
      <c r="DG58" s="52"/>
      <c r="DH58" s="7"/>
      <c r="DI58" s="7" t="s">
        <v>417</v>
      </c>
      <c r="DJ58" s="52"/>
      <c r="DK58" s="7"/>
      <c r="DL58" s="7" t="s">
        <v>417</v>
      </c>
      <c r="DM58" s="52"/>
      <c r="DN58" s="7"/>
      <c r="DO58" s="7" t="s">
        <v>417</v>
      </c>
      <c r="DP58" s="52"/>
      <c r="DQ58" s="7"/>
      <c r="DR58" s="7" t="s">
        <v>417</v>
      </c>
      <c r="DS58" s="52"/>
      <c r="DT58" s="7"/>
      <c r="DU58" s="7" t="s">
        <v>417</v>
      </c>
      <c r="DV58" s="52"/>
      <c r="DW58" s="7"/>
      <c r="DX58" s="7" t="s">
        <v>417</v>
      </c>
      <c r="DY58" s="52"/>
      <c r="DZ58" s="7"/>
      <c r="EA58" s="7" t="s">
        <v>417</v>
      </c>
      <c r="EB58" s="52"/>
      <c r="EC58" s="7"/>
      <c r="ED58" s="7" t="s">
        <v>417</v>
      </c>
      <c r="EE58" s="52"/>
      <c r="EF58" s="7"/>
      <c r="EG58" s="7" t="s">
        <v>417</v>
      </c>
      <c r="EH58" s="52"/>
      <c r="EI58" s="7"/>
      <c r="EJ58" s="7" t="s">
        <v>417</v>
      </c>
      <c r="EK58" s="52"/>
      <c r="EL58" s="7"/>
      <c r="EM58" s="7" t="s">
        <v>417</v>
      </c>
      <c r="EN58" s="52">
        <v>54096.32</v>
      </c>
      <c r="EO58" s="52"/>
      <c r="EP58" s="52"/>
      <c r="EQ58" s="7"/>
      <c r="ER58" s="7"/>
      <c r="ES58" s="52">
        <f>EP60+ES56</f>
        <v>10609.880000000001</v>
      </c>
      <c r="ET58" s="7"/>
      <c r="EU58" s="7"/>
      <c r="EV58" s="52">
        <f>ES61+EV56</f>
        <v>32940.43000000001</v>
      </c>
      <c r="EW58" s="7"/>
      <c r="EX58" s="7"/>
      <c r="EY58" s="52">
        <f>EV61+EY56</f>
        <v>32886.57000000001</v>
      </c>
      <c r="EZ58" s="7"/>
      <c r="FA58" s="7"/>
      <c r="FB58" s="52">
        <f>EY61+FB56</f>
        <v>-17253.540000000008</v>
      </c>
      <c r="FC58" s="7"/>
      <c r="FD58" s="7"/>
      <c r="FE58" s="52">
        <f>FB61+FE56</f>
        <v>-6456.260000000013</v>
      </c>
      <c r="FF58" s="7"/>
      <c r="FG58" s="7"/>
      <c r="FH58" s="52">
        <f>FE61+FH56</f>
        <v>19485.249999999985</v>
      </c>
      <c r="FI58" s="7"/>
      <c r="FJ58" s="7"/>
      <c r="FK58" s="52">
        <f>FH61+FK56</f>
        <v>45922.94999999998</v>
      </c>
      <c r="FL58" s="7"/>
      <c r="FM58" s="7"/>
      <c r="FN58" s="52">
        <f>FK61+FN56</f>
        <v>65511.14999999998</v>
      </c>
      <c r="FO58" s="7"/>
      <c r="FP58" s="7"/>
      <c r="FQ58" s="52">
        <f>FN61+FQ56</f>
        <v>81516.91999999998</v>
      </c>
    </row>
    <row r="59" spans="1:173" ht="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52">
        <f>BP57+BP58</f>
        <v>65415.692438311635</v>
      </c>
      <c r="BQ59" s="35"/>
      <c r="BR59" s="55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7"/>
      <c r="CI59" s="7"/>
      <c r="CJ59" s="35"/>
      <c r="CK59" s="7"/>
      <c r="CL59" s="7"/>
      <c r="CM59" s="35"/>
      <c r="CN59" s="7"/>
      <c r="CO59" s="7"/>
      <c r="CP59" s="52"/>
      <c r="CQ59" s="7"/>
      <c r="CR59" s="7"/>
      <c r="CS59" s="52"/>
      <c r="CT59" s="7"/>
      <c r="CU59" s="7"/>
      <c r="CV59" s="52"/>
      <c r="CW59" s="7"/>
      <c r="CX59" s="7"/>
      <c r="CY59" s="52"/>
      <c r="CZ59" s="7"/>
      <c r="DA59" s="7"/>
      <c r="DB59" s="52">
        <f>DB57+DB58</f>
        <v>-170221.04756168835</v>
      </c>
      <c r="DD59" s="82">
        <f>'[1]Лист1'!$DD$59</f>
        <v>-171501.48756168832</v>
      </c>
      <c r="DE59" s="7"/>
      <c r="DF59" s="7"/>
      <c r="DG59" s="52">
        <f>DG57+DG58</f>
        <v>-183094.8635616883</v>
      </c>
      <c r="DH59" s="7"/>
      <c r="DI59" s="7"/>
      <c r="DJ59" s="52">
        <f>DJ57+DJ58</f>
        <v>-182963.5495616883</v>
      </c>
      <c r="DK59" s="7"/>
      <c r="DL59" s="7"/>
      <c r="DM59" s="52">
        <f>DM57+DM58</f>
        <v>-169435.1355616883</v>
      </c>
      <c r="DN59" s="7"/>
      <c r="DO59" s="7"/>
      <c r="DP59" s="52">
        <f>DP57+DP58</f>
        <v>-148484.9315616883</v>
      </c>
      <c r="DQ59" s="7"/>
      <c r="DR59" s="7"/>
      <c r="DS59" s="52">
        <f>DS57+DS58</f>
        <v>-144926.7575616883</v>
      </c>
      <c r="DT59" s="7"/>
      <c r="DU59" s="7"/>
      <c r="DV59" s="52">
        <f>DV57+DV58</f>
        <v>-129044.58356168831</v>
      </c>
      <c r="DW59" s="7"/>
      <c r="DX59" s="7"/>
      <c r="DY59" s="52">
        <f>DY57+DY58</f>
        <v>-108288.81956168832</v>
      </c>
      <c r="DZ59" s="7"/>
      <c r="EA59" s="7"/>
      <c r="EB59" s="52">
        <f>EB57+EB58</f>
        <v>-93334.85556168832</v>
      </c>
      <c r="EC59" s="7"/>
      <c r="ED59" s="7"/>
      <c r="EE59" s="52">
        <f>EE57+EE58</f>
        <v>-78606.61156168832</v>
      </c>
      <c r="EF59" s="7"/>
      <c r="EG59" s="7"/>
      <c r="EH59" s="52">
        <f>EH57+EH58</f>
        <v>-67455.35756168832</v>
      </c>
      <c r="EI59" s="7"/>
      <c r="EJ59" s="7"/>
      <c r="EK59" s="52">
        <f>EK57+EK58</f>
        <v>-61041.36356168831</v>
      </c>
      <c r="EL59" s="7"/>
      <c r="EM59" s="7" t="s">
        <v>500</v>
      </c>
      <c r="EN59" s="52">
        <v>4230</v>
      </c>
      <c r="EO59" s="52"/>
      <c r="EP59" s="52"/>
      <c r="EQ59" s="7"/>
      <c r="ER59" s="7" t="s">
        <v>417</v>
      </c>
      <c r="ES59" s="52"/>
      <c r="ET59" s="7"/>
      <c r="EU59" s="7" t="s">
        <v>417</v>
      </c>
      <c r="EV59" s="52"/>
      <c r="EW59" s="7"/>
      <c r="EX59" s="7" t="s">
        <v>417</v>
      </c>
      <c r="EY59" s="52"/>
      <c r="EZ59" s="7"/>
      <c r="FA59" s="7" t="s">
        <v>417</v>
      </c>
      <c r="FB59" s="52"/>
      <c r="FC59" s="7"/>
      <c r="FD59" s="7" t="s">
        <v>417</v>
      </c>
      <c r="FE59" s="52"/>
      <c r="FF59" s="7"/>
      <c r="FG59" s="7" t="s">
        <v>417</v>
      </c>
      <c r="FH59" s="52"/>
      <c r="FI59" s="7"/>
      <c r="FJ59" s="7" t="s">
        <v>417</v>
      </c>
      <c r="FK59" s="52"/>
      <c r="FL59" s="7"/>
      <c r="FM59" s="7" t="s">
        <v>417</v>
      </c>
      <c r="FN59" s="52"/>
      <c r="FO59" s="7"/>
      <c r="FP59" s="7" t="s">
        <v>417</v>
      </c>
      <c r="FQ59" s="52"/>
    </row>
    <row r="60" spans="1:173" ht="15">
      <c r="A60" s="51"/>
      <c r="B60" s="51"/>
      <c r="C60" s="51"/>
      <c r="D60" s="51"/>
      <c r="T60" s="7"/>
      <c r="U60" s="7"/>
      <c r="V60" s="7"/>
      <c r="W60" s="7"/>
      <c r="X60" s="7"/>
      <c r="Y60" s="7"/>
      <c r="Z60" s="7"/>
      <c r="AA60" s="7"/>
      <c r="AB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35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7"/>
      <c r="CI60" s="7"/>
      <c r="CJ60" s="35"/>
      <c r="CK60" s="7"/>
      <c r="CL60" s="7"/>
      <c r="CM60" s="35"/>
      <c r="CN60" s="7"/>
      <c r="CO60" s="7"/>
      <c r="CP60" s="35"/>
      <c r="CQ60" s="7"/>
      <c r="CR60" s="7"/>
      <c r="CS60" s="35"/>
      <c r="CT60" s="7"/>
      <c r="CU60" s="7"/>
      <c r="CV60" s="35"/>
      <c r="CW60" s="7"/>
      <c r="CX60" s="7"/>
      <c r="CY60" s="35"/>
      <c r="CZ60" s="7"/>
      <c r="DA60" s="7"/>
      <c r="DB60" s="35"/>
      <c r="DE60" s="7"/>
      <c r="DF60" s="7"/>
      <c r="DH60" s="7"/>
      <c r="DI60" s="7"/>
      <c r="DJ60" s="35"/>
      <c r="DK60" s="7"/>
      <c r="DL60" s="7"/>
      <c r="DM60" s="35"/>
      <c r="DN60" s="7"/>
      <c r="DO60" s="7"/>
      <c r="DP60" s="35"/>
      <c r="DQ60" s="7"/>
      <c r="DR60" s="7"/>
      <c r="DS60" s="35"/>
      <c r="DT60" s="7"/>
      <c r="DU60" s="7"/>
      <c r="DV60" s="35"/>
      <c r="DW60" s="7"/>
      <c r="DX60" s="7"/>
      <c r="DY60" s="35"/>
      <c r="DZ60" s="7"/>
      <c r="EA60" s="7"/>
      <c r="EB60" s="35"/>
      <c r="EC60" s="7"/>
      <c r="ED60" s="7"/>
      <c r="EE60" s="35"/>
      <c r="EF60" s="7"/>
      <c r="EG60" s="7"/>
      <c r="EH60" s="35"/>
      <c r="EI60" s="7"/>
      <c r="EJ60" s="7"/>
      <c r="EK60" s="35"/>
      <c r="EL60" s="7"/>
      <c r="EM60" s="7"/>
      <c r="EN60" s="83">
        <f>EN57+EN58+EN59</f>
        <v>5589.25043831169</v>
      </c>
      <c r="EO60" s="35"/>
      <c r="EP60" s="82"/>
      <c r="EQ60" s="7"/>
      <c r="ER60" s="7" t="s">
        <v>500</v>
      </c>
      <c r="ES60" s="52"/>
      <c r="ET60" s="7"/>
      <c r="EU60" s="7" t="s">
        <v>500</v>
      </c>
      <c r="EV60" s="52"/>
      <c r="EW60" s="7"/>
      <c r="EX60" s="7" t="s">
        <v>500</v>
      </c>
      <c r="EY60" s="52"/>
      <c r="EZ60" s="7"/>
      <c r="FA60" s="7" t="s">
        <v>500</v>
      </c>
      <c r="FB60" s="52"/>
      <c r="FC60" s="7"/>
      <c r="FD60" s="7" t="s">
        <v>500</v>
      </c>
      <c r="FE60" s="52"/>
      <c r="FF60" s="7"/>
      <c r="FG60" s="7" t="s">
        <v>500</v>
      </c>
      <c r="FH60" s="52"/>
      <c r="FI60" s="7"/>
      <c r="FJ60" s="7" t="s">
        <v>500</v>
      </c>
      <c r="FK60" s="52"/>
      <c r="FL60" s="7"/>
      <c r="FM60" s="7" t="s">
        <v>500</v>
      </c>
      <c r="FN60" s="52"/>
      <c r="FO60" s="7"/>
      <c r="FP60" s="7" t="s">
        <v>500</v>
      </c>
      <c r="FQ60" s="52"/>
    </row>
    <row r="61" spans="1:173" ht="15">
      <c r="A61" s="51"/>
      <c r="B61" s="51"/>
      <c r="C61" s="51"/>
      <c r="D61" s="51"/>
      <c r="T61" s="7"/>
      <c r="U61" s="7"/>
      <c r="V61" s="7"/>
      <c r="W61" s="7"/>
      <c r="X61" s="7"/>
      <c r="Y61" s="7"/>
      <c r="Z61" s="7"/>
      <c r="AA61" s="7"/>
      <c r="AB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E61" s="7"/>
      <c r="DF61" s="7"/>
      <c r="DG61" s="52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57"/>
      <c r="EQ61" s="7"/>
      <c r="ER61" s="7"/>
      <c r="ES61" s="35">
        <f>ES58+ES59+ES60</f>
        <v>10609.880000000001</v>
      </c>
      <c r="ET61" s="7"/>
      <c r="EU61" s="7"/>
      <c r="EV61" s="35">
        <f>EV58+EV59+EV60</f>
        <v>32940.43000000001</v>
      </c>
      <c r="EW61" s="7"/>
      <c r="EX61" s="7"/>
      <c r="EY61" s="35">
        <f>EY58+EY59+EY60</f>
        <v>32886.57000000001</v>
      </c>
      <c r="EZ61" s="7"/>
      <c r="FA61" s="7"/>
      <c r="FB61" s="35">
        <f>FB58+FB59+FB60</f>
        <v>-17253.540000000008</v>
      </c>
      <c r="FC61" s="7"/>
      <c r="FD61" s="7"/>
      <c r="FE61" s="35">
        <f>FE58+FE59+FE60</f>
        <v>-6456.260000000013</v>
      </c>
      <c r="FF61" s="7"/>
      <c r="FG61" s="7"/>
      <c r="FH61" s="35">
        <f>FH58+FH59+FH60</f>
        <v>19485.249999999985</v>
      </c>
      <c r="FI61" s="7"/>
      <c r="FJ61" s="7"/>
      <c r="FK61" s="35">
        <f>FK58+FK59+FK60</f>
        <v>45922.94999999998</v>
      </c>
      <c r="FL61" s="7"/>
      <c r="FM61" s="7"/>
      <c r="FN61" s="35">
        <f>FN58+FN59+FN60</f>
        <v>65511.14999999998</v>
      </c>
      <c r="FO61" s="7"/>
      <c r="FP61" s="7"/>
      <c r="FQ61" s="35">
        <f>FQ58+FQ59+FQ60</f>
        <v>81516.91999999998</v>
      </c>
    </row>
    <row r="62" spans="1:146" ht="14.25">
      <c r="A62" s="51"/>
      <c r="B62" s="51"/>
      <c r="C62" s="51"/>
      <c r="D62" s="51"/>
      <c r="T62" s="7"/>
      <c r="U62" s="7"/>
      <c r="V62" s="7"/>
      <c r="W62" s="7"/>
      <c r="X62" s="7"/>
      <c r="Y62" s="7"/>
      <c r="Z62" s="7"/>
      <c r="AA62" s="7"/>
      <c r="AB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E62" s="7"/>
      <c r="DF62" s="7"/>
      <c r="DG62" s="52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58" t="s">
        <v>507</v>
      </c>
      <c r="EM62" s="58"/>
      <c r="EN62" s="58"/>
      <c r="EO62" s="58" t="s">
        <v>508</v>
      </c>
      <c r="EP62" s="58"/>
    </row>
    <row r="63" spans="1:146" ht="14.25">
      <c r="A63" s="51"/>
      <c r="B63" s="51"/>
      <c r="C63" s="51"/>
      <c r="D63" s="51"/>
      <c r="T63" s="7"/>
      <c r="U63" s="7"/>
      <c r="V63" s="7"/>
      <c r="W63" s="7"/>
      <c r="X63" s="7"/>
      <c r="Y63" s="7"/>
      <c r="Z63" s="7"/>
      <c r="AA63" s="7"/>
      <c r="AB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E63" s="7"/>
      <c r="DF63" s="7"/>
      <c r="DG63" s="52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58"/>
      <c r="EM63" s="58"/>
      <c r="EN63" s="58"/>
      <c r="EO63" s="58"/>
      <c r="EP63" s="58"/>
    </row>
    <row r="64" spans="1:146" ht="28.5">
      <c r="A64" s="51"/>
      <c r="B64" s="51"/>
      <c r="C64" s="51"/>
      <c r="D64" s="51"/>
      <c r="T64" s="7"/>
      <c r="U64" s="7"/>
      <c r="V64" s="7"/>
      <c r="W64" s="7"/>
      <c r="X64" s="7"/>
      <c r="Y64" s="7"/>
      <c r="Z64" s="7"/>
      <c r="AA64" s="7"/>
      <c r="AB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R64" s="55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E64" s="7"/>
      <c r="DF64" s="7"/>
      <c r="DG64" s="52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59" t="s">
        <v>509</v>
      </c>
      <c r="EM64" s="58"/>
      <c r="EN64" s="58"/>
      <c r="EO64" s="58" t="s">
        <v>586</v>
      </c>
      <c r="EP64" s="58"/>
    </row>
    <row r="65" spans="1:146" ht="40.5" customHeight="1">
      <c r="A65" s="51"/>
      <c r="B65" s="51"/>
      <c r="C65" s="51"/>
      <c r="D65" s="51"/>
      <c r="T65" s="7"/>
      <c r="U65" s="7"/>
      <c r="V65" s="7"/>
      <c r="W65" s="7"/>
      <c r="X65" s="7"/>
      <c r="Y65" s="7"/>
      <c r="Z65" s="7"/>
      <c r="AA65" s="7"/>
      <c r="AB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R65" s="31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E65" s="7"/>
      <c r="DF65" s="7"/>
      <c r="DG65" s="52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</row>
    <row r="66" spans="1:146" ht="12.75">
      <c r="A66" s="51"/>
      <c r="B66" s="51"/>
      <c r="C66" s="51"/>
      <c r="D66" s="51"/>
      <c r="T66" s="7"/>
      <c r="U66" s="7"/>
      <c r="V66" s="7"/>
      <c r="W66" s="7"/>
      <c r="X66" s="7"/>
      <c r="Y66" s="7"/>
      <c r="Z66" s="7"/>
      <c r="AA66" s="7"/>
      <c r="AB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R66" s="55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>
        <f>CG65+CD65+CA65+BX65+BU65</f>
        <v>0</v>
      </c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E66" s="7"/>
      <c r="DF66" s="7"/>
      <c r="DG66" s="52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138" t="s">
        <v>587</v>
      </c>
      <c r="EM66" s="138"/>
      <c r="EN66" s="138"/>
      <c r="EO66" s="102">
        <f>EO41+EO48</f>
        <v>479627.882</v>
      </c>
      <c r="EP66" s="7"/>
    </row>
    <row r="67" spans="1:146" ht="12.75">
      <c r="A67" s="51"/>
      <c r="B67" s="51"/>
      <c r="C67" s="51"/>
      <c r="D67" s="51"/>
      <c r="T67" s="7"/>
      <c r="U67" s="7"/>
      <c r="V67" s="7"/>
      <c r="W67" s="7"/>
      <c r="X67" s="7"/>
      <c r="Y67" s="7"/>
      <c r="Z67" s="7"/>
      <c r="AA67" s="7"/>
      <c r="AB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R67" s="55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52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138" t="s">
        <v>588</v>
      </c>
      <c r="EM67" s="138"/>
      <c r="EN67" s="138"/>
      <c r="EO67" s="102">
        <f>EO42+EO49</f>
        <v>615476.9400000001</v>
      </c>
      <c r="EP67" s="7"/>
    </row>
    <row r="68" spans="1:146" ht="12.75">
      <c r="A68" s="51"/>
      <c r="B68" s="51"/>
      <c r="C68" s="51"/>
      <c r="D68" s="51"/>
      <c r="T68" s="7"/>
      <c r="U68" s="7"/>
      <c r="V68" s="7"/>
      <c r="W68" s="7"/>
      <c r="X68" s="7"/>
      <c r="Y68" s="7"/>
      <c r="Z68" s="7"/>
      <c r="AA68" s="7"/>
      <c r="AB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R68" s="55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60" t="s">
        <v>352</v>
      </c>
      <c r="CF68" s="56"/>
      <c r="CG68" s="61">
        <f>CG57-CG66</f>
        <v>58608.27243831164</v>
      </c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52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138" t="s">
        <v>589</v>
      </c>
      <c r="EM68" s="138"/>
      <c r="EN68" s="138"/>
      <c r="EO68" s="102">
        <f>EO43+EO50</f>
        <v>598392.2999999999</v>
      </c>
      <c r="EP68" s="7"/>
    </row>
    <row r="69" spans="1:146" ht="12.75">
      <c r="A69" s="51"/>
      <c r="B69" s="51"/>
      <c r="C69" s="51"/>
      <c r="D69" s="51"/>
      <c r="T69" s="7"/>
      <c r="U69" s="7"/>
      <c r="V69" s="7"/>
      <c r="W69" s="7"/>
      <c r="X69" s="7"/>
      <c r="Y69" s="7"/>
      <c r="Z69" s="7"/>
      <c r="AA69" s="7"/>
      <c r="AB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52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138" t="s">
        <v>590</v>
      </c>
      <c r="EM69" s="138"/>
      <c r="EN69" s="138"/>
      <c r="EO69" s="102">
        <f>EO68-EO67</f>
        <v>-17084.64000000013</v>
      </c>
      <c r="EP69" s="7"/>
    </row>
    <row r="70" spans="1:146" ht="12.75">
      <c r="A70" s="51"/>
      <c r="B70" s="51"/>
      <c r="C70" s="51"/>
      <c r="D70" s="51"/>
      <c r="T70" s="7"/>
      <c r="U70" s="7"/>
      <c r="V70" s="7"/>
      <c r="W70" s="7"/>
      <c r="X70" s="7"/>
      <c r="Y70" s="7"/>
      <c r="Z70" s="7"/>
      <c r="AA70" s="7"/>
      <c r="AB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52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125" t="s">
        <v>591</v>
      </c>
      <c r="EM70" s="125"/>
      <c r="EN70" s="125"/>
      <c r="EO70" s="102">
        <f>EO67-EO66</f>
        <v>135849.05800000008</v>
      </c>
      <c r="EP70" s="7"/>
    </row>
    <row r="71" spans="1:146" ht="12.75">
      <c r="A71" s="51"/>
      <c r="B71" s="51"/>
      <c r="C71" s="51"/>
      <c r="D71" s="51"/>
      <c r="T71" s="7"/>
      <c r="U71" s="7"/>
      <c r="V71" s="7"/>
      <c r="W71" s="7"/>
      <c r="X71" s="7"/>
      <c r="Y71" s="7"/>
      <c r="Z71" s="7"/>
      <c r="AA71" s="7"/>
      <c r="AB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52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127" t="s">
        <v>592</v>
      </c>
      <c r="EM71" s="128"/>
      <c r="EN71" s="129"/>
      <c r="EO71" s="102">
        <f>DD59</f>
        <v>-171501.48756168832</v>
      </c>
      <c r="EP71" s="7"/>
    </row>
    <row r="72" spans="1:146" ht="12.75">
      <c r="A72" s="51"/>
      <c r="B72" s="51"/>
      <c r="C72" s="51"/>
      <c r="D72" s="51"/>
      <c r="T72" s="7"/>
      <c r="U72" s="7"/>
      <c r="V72" s="7"/>
      <c r="W72" s="7"/>
      <c r="X72" s="7"/>
      <c r="Y72" s="7"/>
      <c r="Z72" s="7"/>
      <c r="AA72" s="7"/>
      <c r="AB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52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130" t="s">
        <v>593</v>
      </c>
      <c r="EM72" s="130"/>
      <c r="EN72" s="130"/>
      <c r="EO72" s="103">
        <f>EO71+EO70+EO69+EO73</f>
        <v>5589.250438311625</v>
      </c>
      <c r="EP72" s="7"/>
    </row>
    <row r="73" spans="1:146" ht="12.75">
      <c r="A73" s="51"/>
      <c r="B73" s="51"/>
      <c r="C73" s="51"/>
      <c r="D73" s="51"/>
      <c r="T73" s="7"/>
      <c r="U73" s="7"/>
      <c r="V73" s="7"/>
      <c r="W73" s="7"/>
      <c r="X73" s="7"/>
      <c r="Y73" s="7"/>
      <c r="Z73" s="7"/>
      <c r="AA73" s="7"/>
      <c r="AB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52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131" t="s">
        <v>596</v>
      </c>
      <c r="EM73" s="132"/>
      <c r="EN73" s="133"/>
      <c r="EO73" s="102">
        <f>EN58+EN59</f>
        <v>58326.32</v>
      </c>
      <c r="EP73" s="7"/>
    </row>
    <row r="74" spans="1:146" ht="12.75">
      <c r="A74" s="51"/>
      <c r="B74" s="51"/>
      <c r="C74" s="51"/>
      <c r="D74" s="51"/>
      <c r="T74" s="7"/>
      <c r="U74" s="7"/>
      <c r="V74" s="7"/>
      <c r="W74" s="7"/>
      <c r="X74" s="7"/>
      <c r="Y74" s="7"/>
      <c r="Z74" s="7"/>
      <c r="AA74" s="7"/>
      <c r="AB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52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134" t="s">
        <v>594</v>
      </c>
      <c r="EM74" s="134"/>
      <c r="EN74" s="104">
        <f>EN15+EK15+EK9+EH13+EH11+EH9+EE9+EB11+EB13+DY13+DY9+DV9+DS15+DS14+DS13+DP9+DG20</f>
        <v>22628.489999999998</v>
      </c>
      <c r="EO74" s="134" t="s">
        <v>595</v>
      </c>
      <c r="EP74" s="134"/>
    </row>
    <row r="75" spans="1:146" ht="12.75">
      <c r="A75" s="51"/>
      <c r="B75" s="51"/>
      <c r="C75" s="51"/>
      <c r="D75" s="51"/>
      <c r="T75" s="7"/>
      <c r="U75" s="7"/>
      <c r="V75" s="7"/>
      <c r="W75" s="7"/>
      <c r="X75" s="7"/>
      <c r="Y75" s="7"/>
      <c r="Z75" s="7"/>
      <c r="AA75" s="7"/>
      <c r="AB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52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</row>
    <row r="76" spans="1:146" ht="12.75">
      <c r="A76" s="51"/>
      <c r="B76" s="51"/>
      <c r="C76" s="51"/>
      <c r="D76" s="51"/>
      <c r="T76" s="7"/>
      <c r="U76" s="7"/>
      <c r="V76" s="7"/>
      <c r="W76" s="7"/>
      <c r="X76" s="7"/>
      <c r="Y76" s="7"/>
      <c r="Z76" s="7"/>
      <c r="AA76" s="7"/>
      <c r="AB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52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</row>
    <row r="77" spans="1:146" ht="12.75">
      <c r="A77" s="51"/>
      <c r="B77" s="51"/>
      <c r="C77" s="51"/>
      <c r="D77" s="51"/>
      <c r="T77" s="7"/>
      <c r="U77" s="7"/>
      <c r="V77" s="7"/>
      <c r="W77" s="7"/>
      <c r="X77" s="7"/>
      <c r="Y77" s="7"/>
      <c r="Z77" s="7"/>
      <c r="AA77" s="7"/>
      <c r="AB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52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</row>
    <row r="78" spans="1:146" ht="12.75">
      <c r="A78" s="51"/>
      <c r="B78" s="51"/>
      <c r="C78" s="51"/>
      <c r="D78" s="51"/>
      <c r="T78" s="7"/>
      <c r="U78" s="7"/>
      <c r="V78" s="7"/>
      <c r="W78" s="7"/>
      <c r="X78" s="7"/>
      <c r="Y78" s="7"/>
      <c r="Z78" s="7"/>
      <c r="AA78" s="7"/>
      <c r="AB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52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</row>
    <row r="79" spans="1:146" ht="12.75">
      <c r="A79" s="51"/>
      <c r="B79" s="51"/>
      <c r="C79" s="51"/>
      <c r="D79" s="51"/>
      <c r="T79" s="7"/>
      <c r="U79" s="7"/>
      <c r="V79" s="7"/>
      <c r="W79" s="7"/>
      <c r="X79" s="7"/>
      <c r="Y79" s="7"/>
      <c r="Z79" s="7"/>
      <c r="AA79" s="7"/>
      <c r="AB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52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</row>
    <row r="80" spans="1:146" ht="12.75">
      <c r="A80" s="51"/>
      <c r="B80" s="51"/>
      <c r="C80" s="51"/>
      <c r="D80" s="51"/>
      <c r="T80" s="7"/>
      <c r="U80" s="7"/>
      <c r="V80" s="7"/>
      <c r="W80" s="7"/>
      <c r="X80" s="7"/>
      <c r="Y80" s="7"/>
      <c r="Z80" s="7"/>
      <c r="AA80" s="7"/>
      <c r="AB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52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</row>
    <row r="81" spans="1:146" ht="12.75">
      <c r="A81" s="51"/>
      <c r="B81" s="51"/>
      <c r="C81" s="51"/>
      <c r="D81" s="51"/>
      <c r="T81" s="7"/>
      <c r="U81" s="7"/>
      <c r="V81" s="7"/>
      <c r="W81" s="7"/>
      <c r="X81" s="7"/>
      <c r="Y81" s="7"/>
      <c r="Z81" s="7"/>
      <c r="AA81" s="7"/>
      <c r="AB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52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</row>
    <row r="82" spans="1:146" ht="12.75">
      <c r="A82" s="51"/>
      <c r="B82" s="51"/>
      <c r="C82" s="51"/>
      <c r="D82" s="51"/>
      <c r="T82" s="7"/>
      <c r="U82" s="7"/>
      <c r="V82" s="7"/>
      <c r="W82" s="7"/>
      <c r="X82" s="7"/>
      <c r="Y82" s="7"/>
      <c r="Z82" s="7"/>
      <c r="AA82" s="7"/>
      <c r="AB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52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</row>
    <row r="83" spans="1:146" ht="12.75">
      <c r="A83" s="51"/>
      <c r="B83" s="51"/>
      <c r="C83" s="51"/>
      <c r="D83" s="51"/>
      <c r="T83" s="7"/>
      <c r="U83" s="7"/>
      <c r="V83" s="7"/>
      <c r="W83" s="7"/>
      <c r="X83" s="7"/>
      <c r="Y83" s="7"/>
      <c r="Z83" s="7"/>
      <c r="AA83" s="7"/>
      <c r="AB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52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</row>
    <row r="84" spans="1:146" ht="12.75">
      <c r="A84" s="51"/>
      <c r="B84" s="51"/>
      <c r="C84" s="51"/>
      <c r="D84" s="51"/>
      <c r="T84" s="7"/>
      <c r="U84" s="7"/>
      <c r="V84" s="7"/>
      <c r="W84" s="7"/>
      <c r="X84" s="7"/>
      <c r="Y84" s="7"/>
      <c r="Z84" s="7"/>
      <c r="AA84" s="7"/>
      <c r="AB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52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</row>
    <row r="85" spans="1:146" ht="12.75">
      <c r="A85" s="51"/>
      <c r="B85" s="51"/>
      <c r="C85" s="51"/>
      <c r="D85" s="51"/>
      <c r="T85" s="7"/>
      <c r="U85" s="7"/>
      <c r="V85" s="7"/>
      <c r="W85" s="7"/>
      <c r="X85" s="7"/>
      <c r="Y85" s="7"/>
      <c r="Z85" s="7"/>
      <c r="AA85" s="7"/>
      <c r="AB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52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</row>
    <row r="86" spans="1:146" ht="12.75">
      <c r="A86" s="51"/>
      <c r="B86" s="51"/>
      <c r="C86" s="51"/>
      <c r="D86" s="51"/>
      <c r="T86" s="7"/>
      <c r="U86" s="7"/>
      <c r="V86" s="7"/>
      <c r="W86" s="7"/>
      <c r="X86" s="7"/>
      <c r="Y86" s="7"/>
      <c r="Z86" s="7"/>
      <c r="AA86" s="7"/>
      <c r="AB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52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</row>
    <row r="87" spans="1:146" ht="12.75">
      <c r="A87" s="51"/>
      <c r="B87" s="51"/>
      <c r="C87" s="51"/>
      <c r="D87" s="51"/>
      <c r="T87" s="7"/>
      <c r="U87" s="7"/>
      <c r="V87" s="7"/>
      <c r="W87" s="7"/>
      <c r="X87" s="7"/>
      <c r="Y87" s="7"/>
      <c r="Z87" s="7"/>
      <c r="AA87" s="7"/>
      <c r="AB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52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</row>
    <row r="88" spans="1:146" ht="12.75">
      <c r="A88" s="51"/>
      <c r="B88" s="51"/>
      <c r="C88" s="51"/>
      <c r="D88" s="51"/>
      <c r="T88" s="7"/>
      <c r="U88" s="7"/>
      <c r="V88" s="7"/>
      <c r="W88" s="7"/>
      <c r="X88" s="7"/>
      <c r="Y88" s="7"/>
      <c r="Z88" s="7"/>
      <c r="AA88" s="7"/>
      <c r="AB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52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</row>
    <row r="89" spans="1:146" ht="12.75">
      <c r="A89" s="51"/>
      <c r="B89" s="51"/>
      <c r="C89" s="51"/>
      <c r="D89" s="51"/>
      <c r="T89" s="7"/>
      <c r="U89" s="7"/>
      <c r="V89" s="7"/>
      <c r="W89" s="7"/>
      <c r="X89" s="7"/>
      <c r="Y89" s="7"/>
      <c r="Z89" s="7"/>
      <c r="AA89" s="7"/>
      <c r="AB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52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</row>
    <row r="90" spans="1:146" ht="12.75">
      <c r="A90" s="51"/>
      <c r="B90" s="51"/>
      <c r="C90" s="51"/>
      <c r="D90" s="51"/>
      <c r="T90" s="7"/>
      <c r="U90" s="7"/>
      <c r="V90" s="7"/>
      <c r="W90" s="7"/>
      <c r="X90" s="7"/>
      <c r="Y90" s="7"/>
      <c r="Z90" s="7"/>
      <c r="AA90" s="7"/>
      <c r="AB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52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</row>
    <row r="91" spans="1:146" ht="12.75">
      <c r="A91" s="51"/>
      <c r="B91" s="51"/>
      <c r="C91" s="51"/>
      <c r="D91" s="51"/>
      <c r="T91" s="7"/>
      <c r="U91" s="7"/>
      <c r="V91" s="7"/>
      <c r="W91" s="7"/>
      <c r="X91" s="7"/>
      <c r="Y91" s="7"/>
      <c r="Z91" s="7"/>
      <c r="AA91" s="7"/>
      <c r="AB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52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</row>
    <row r="92" spans="1:146" ht="12.75">
      <c r="A92" s="51"/>
      <c r="B92" s="51"/>
      <c r="C92" s="51"/>
      <c r="D92" s="51"/>
      <c r="T92" s="7"/>
      <c r="U92" s="7"/>
      <c r="V92" s="7"/>
      <c r="W92" s="7"/>
      <c r="X92" s="7"/>
      <c r="Y92" s="7"/>
      <c r="Z92" s="7"/>
      <c r="AA92" s="7"/>
      <c r="AB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52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</row>
    <row r="93" spans="1:146" ht="12.75">
      <c r="A93" s="51"/>
      <c r="B93" s="51"/>
      <c r="C93" s="51"/>
      <c r="D93" s="51"/>
      <c r="T93" s="7"/>
      <c r="U93" s="7"/>
      <c r="V93" s="7"/>
      <c r="W93" s="7"/>
      <c r="X93" s="7"/>
      <c r="Y93" s="7"/>
      <c r="Z93" s="7"/>
      <c r="AA93" s="7"/>
      <c r="AB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52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</row>
    <row r="94" spans="1:146" ht="12.75">
      <c r="A94" s="51"/>
      <c r="B94" s="51"/>
      <c r="C94" s="51"/>
      <c r="D94" s="51"/>
      <c r="T94" s="7"/>
      <c r="U94" s="7"/>
      <c r="V94" s="7"/>
      <c r="W94" s="7"/>
      <c r="X94" s="7"/>
      <c r="Y94" s="7"/>
      <c r="Z94" s="7"/>
      <c r="AA94" s="7"/>
      <c r="AB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52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</row>
    <row r="95" spans="1:146" ht="12.75">
      <c r="A95" s="51"/>
      <c r="B95" s="51"/>
      <c r="C95" s="51"/>
      <c r="D95" s="51"/>
      <c r="T95" s="7"/>
      <c r="U95" s="7"/>
      <c r="V95" s="7"/>
      <c r="W95" s="7"/>
      <c r="X95" s="7"/>
      <c r="Y95" s="7"/>
      <c r="Z95" s="7"/>
      <c r="AA95" s="7"/>
      <c r="AB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52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</row>
    <row r="96" spans="1:146" ht="12.75">
      <c r="A96" s="51"/>
      <c r="B96" s="51"/>
      <c r="C96" s="51"/>
      <c r="D96" s="51"/>
      <c r="T96" s="7"/>
      <c r="U96" s="7"/>
      <c r="V96" s="7"/>
      <c r="W96" s="7"/>
      <c r="X96" s="7"/>
      <c r="Y96" s="7"/>
      <c r="Z96" s="7"/>
      <c r="AA96" s="7"/>
      <c r="AB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52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</row>
    <row r="97" spans="1:146" ht="12.75">
      <c r="A97" s="51"/>
      <c r="B97" s="51"/>
      <c r="C97" s="51"/>
      <c r="D97" s="51"/>
      <c r="T97" s="7"/>
      <c r="U97" s="7"/>
      <c r="V97" s="7"/>
      <c r="W97" s="7"/>
      <c r="X97" s="7"/>
      <c r="Y97" s="7"/>
      <c r="Z97" s="7"/>
      <c r="AA97" s="7"/>
      <c r="AB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52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</row>
    <row r="98" spans="1:146" ht="12.75">
      <c r="A98" s="51"/>
      <c r="B98" s="51"/>
      <c r="C98" s="51"/>
      <c r="D98" s="51"/>
      <c r="T98" s="7"/>
      <c r="U98" s="7"/>
      <c r="V98" s="7"/>
      <c r="W98" s="7"/>
      <c r="X98" s="7"/>
      <c r="Y98" s="7"/>
      <c r="Z98" s="7"/>
      <c r="AA98" s="7"/>
      <c r="AB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52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</row>
    <row r="99" spans="1:146" ht="12.75">
      <c r="A99" s="51"/>
      <c r="B99" s="51"/>
      <c r="C99" s="51"/>
      <c r="D99" s="51"/>
      <c r="T99" s="7"/>
      <c r="U99" s="7"/>
      <c r="V99" s="7"/>
      <c r="W99" s="7"/>
      <c r="X99" s="7"/>
      <c r="Y99" s="7"/>
      <c r="Z99" s="7"/>
      <c r="AA99" s="7"/>
      <c r="AB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52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</row>
    <row r="100" spans="1:146" ht="12.75">
      <c r="A100" s="51"/>
      <c r="B100" s="51"/>
      <c r="C100" s="51"/>
      <c r="D100" s="51"/>
      <c r="T100" s="7"/>
      <c r="U100" s="7"/>
      <c r="V100" s="7"/>
      <c r="W100" s="7"/>
      <c r="X100" s="7"/>
      <c r="Y100" s="7"/>
      <c r="Z100" s="7"/>
      <c r="AA100" s="7"/>
      <c r="AB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52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</row>
    <row r="101" spans="1:146" ht="12.75">
      <c r="A101" s="51"/>
      <c r="B101" s="51"/>
      <c r="C101" s="51"/>
      <c r="D101" s="51"/>
      <c r="T101" s="7"/>
      <c r="U101" s="7"/>
      <c r="V101" s="7"/>
      <c r="W101" s="7"/>
      <c r="X101" s="7"/>
      <c r="Y101" s="7"/>
      <c r="Z101" s="7"/>
      <c r="AA101" s="7"/>
      <c r="AB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52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</row>
    <row r="102" spans="1:146" ht="12.75">
      <c r="A102" s="51"/>
      <c r="B102" s="51"/>
      <c r="C102" s="51"/>
      <c r="D102" s="51"/>
      <c r="T102" s="7"/>
      <c r="U102" s="7"/>
      <c r="V102" s="7"/>
      <c r="W102" s="7"/>
      <c r="X102" s="7"/>
      <c r="Y102" s="7"/>
      <c r="Z102" s="7"/>
      <c r="AA102" s="7"/>
      <c r="AB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52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</row>
    <row r="103" spans="1:146" ht="12.75">
      <c r="A103" s="51"/>
      <c r="B103" s="51"/>
      <c r="C103" s="51"/>
      <c r="D103" s="51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52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</row>
    <row r="104" spans="1:146" ht="12.75">
      <c r="A104" s="51"/>
      <c r="B104" s="51"/>
      <c r="C104" s="51"/>
      <c r="D104" s="51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52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</row>
    <row r="105" spans="1:146" ht="12.75">
      <c r="A105" s="51"/>
      <c r="B105" s="51"/>
      <c r="C105" s="51"/>
      <c r="D105" s="51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52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</row>
    <row r="106" spans="1:146" ht="12.75">
      <c r="A106" s="51"/>
      <c r="B106" s="51"/>
      <c r="C106" s="51"/>
      <c r="D106" s="51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52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</row>
    <row r="107" spans="1:146" ht="12.75">
      <c r="A107" s="51"/>
      <c r="B107" s="51"/>
      <c r="C107" s="51"/>
      <c r="D107" s="51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52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</row>
    <row r="108" spans="1:146" ht="12.75">
      <c r="A108" s="51"/>
      <c r="B108" s="51"/>
      <c r="C108" s="51"/>
      <c r="D108" s="51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52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</row>
    <row r="109" spans="1:146" ht="12.75">
      <c r="A109" s="51"/>
      <c r="B109" s="51"/>
      <c r="C109" s="51"/>
      <c r="D109" s="5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52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</row>
    <row r="110" spans="1:146" ht="12.75">
      <c r="A110" s="51"/>
      <c r="B110" s="51"/>
      <c r="C110" s="51"/>
      <c r="D110" s="5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52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</row>
    <row r="111" spans="1:146" ht="12.75">
      <c r="A111" s="51"/>
      <c r="B111" s="51"/>
      <c r="C111" s="51"/>
      <c r="D111" s="5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52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</row>
    <row r="112" spans="1:146" ht="12.75">
      <c r="A112" s="51"/>
      <c r="B112" s="51"/>
      <c r="C112" s="51"/>
      <c r="D112" s="5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52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</row>
    <row r="113" spans="1:146" ht="12.75">
      <c r="A113" s="51"/>
      <c r="B113" s="51"/>
      <c r="C113" s="51"/>
      <c r="D113" s="5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52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</row>
    <row r="114" spans="1:146" ht="12.75">
      <c r="A114" s="51"/>
      <c r="B114" s="51"/>
      <c r="C114" s="51"/>
      <c r="D114" s="5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52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</row>
    <row r="115" spans="1:146" ht="12.75">
      <c r="A115" s="51"/>
      <c r="B115" s="51"/>
      <c r="C115" s="51"/>
      <c r="D115" s="5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52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</row>
    <row r="116" spans="1:146" ht="12.75">
      <c r="A116" s="51"/>
      <c r="B116" s="51"/>
      <c r="C116" s="51"/>
      <c r="D116" s="51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52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</row>
    <row r="117" spans="1:146" ht="12.75">
      <c r="A117" s="51"/>
      <c r="B117" s="51"/>
      <c r="C117" s="51"/>
      <c r="D117" s="51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52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</row>
    <row r="118" spans="1:146" ht="12.75">
      <c r="A118" s="51"/>
      <c r="B118" s="51"/>
      <c r="C118" s="51"/>
      <c r="D118" s="51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52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</row>
    <row r="119" spans="1:146" ht="12.75">
      <c r="A119" s="51"/>
      <c r="B119" s="51"/>
      <c r="C119" s="51"/>
      <c r="D119" s="51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52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</row>
    <row r="120" spans="1:146" ht="12.75">
      <c r="A120" s="51"/>
      <c r="B120" s="51"/>
      <c r="C120" s="51"/>
      <c r="D120" s="51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52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</row>
    <row r="121" spans="1:146" ht="12.75">
      <c r="A121" s="51"/>
      <c r="B121" s="51"/>
      <c r="C121" s="51"/>
      <c r="D121" s="51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52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</row>
    <row r="122" spans="1:146" ht="12.75">
      <c r="A122" s="51"/>
      <c r="B122" s="51"/>
      <c r="C122" s="51"/>
      <c r="D122" s="51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52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</row>
    <row r="123" spans="1:146" ht="12.75">
      <c r="A123" s="51"/>
      <c r="B123" s="51"/>
      <c r="C123" s="51"/>
      <c r="D123" s="51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52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</row>
    <row r="124" spans="1:146" ht="12.75">
      <c r="A124" s="51"/>
      <c r="B124" s="51"/>
      <c r="C124" s="51"/>
      <c r="D124" s="51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52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</row>
    <row r="125" spans="1:146" ht="12.75">
      <c r="A125" s="51"/>
      <c r="B125" s="51"/>
      <c r="C125" s="51"/>
      <c r="D125" s="51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52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1:146" ht="12.75">
      <c r="A126" s="51"/>
      <c r="B126" s="51"/>
      <c r="C126" s="51"/>
      <c r="D126" s="51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52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</row>
    <row r="127" spans="1:146" ht="12.75">
      <c r="A127" s="51"/>
      <c r="B127" s="51"/>
      <c r="C127" s="51"/>
      <c r="D127" s="51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52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</row>
    <row r="128" spans="1:146" ht="12.75">
      <c r="A128" s="51"/>
      <c r="B128" s="51"/>
      <c r="C128" s="51"/>
      <c r="D128" s="51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52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</row>
    <row r="129" spans="1:146" ht="12.75">
      <c r="A129" s="51"/>
      <c r="B129" s="51"/>
      <c r="C129" s="51"/>
      <c r="D129" s="51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52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</row>
    <row r="130" spans="1:146" ht="12.75">
      <c r="A130" s="51"/>
      <c r="B130" s="51"/>
      <c r="C130" s="51"/>
      <c r="D130" s="51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52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</row>
    <row r="131" spans="1:146" ht="12.75">
      <c r="A131" s="51"/>
      <c r="B131" s="51"/>
      <c r="C131" s="51"/>
      <c r="D131" s="51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52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</row>
    <row r="132" spans="1:146" ht="12.75">
      <c r="A132" s="51"/>
      <c r="B132" s="51"/>
      <c r="C132" s="51"/>
      <c r="D132" s="51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52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</row>
    <row r="133" spans="1:146" ht="12.75">
      <c r="A133" s="51"/>
      <c r="B133" s="51"/>
      <c r="C133" s="51"/>
      <c r="D133" s="51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52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</row>
    <row r="134" spans="1:146" ht="12.75">
      <c r="A134" s="51"/>
      <c r="B134" s="51"/>
      <c r="C134" s="51"/>
      <c r="D134" s="51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52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</row>
    <row r="135" spans="1:146" ht="12.75">
      <c r="A135" s="51"/>
      <c r="B135" s="51"/>
      <c r="C135" s="51"/>
      <c r="D135" s="51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E135" s="7"/>
      <c r="DF135" s="7"/>
      <c r="DG135" s="52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</row>
    <row r="136" spans="1:4" ht="12.75">
      <c r="A136" s="51"/>
      <c r="B136" s="51"/>
      <c r="C136" s="51"/>
      <c r="D136" s="51"/>
    </row>
    <row r="137" spans="1:4" ht="12.75">
      <c r="A137" s="51"/>
      <c r="B137" s="51"/>
      <c r="C137" s="51"/>
      <c r="D137" s="51"/>
    </row>
    <row r="138" spans="1:4" ht="12.75">
      <c r="A138" s="51"/>
      <c r="B138" s="51"/>
      <c r="C138" s="51"/>
      <c r="D138" s="51"/>
    </row>
    <row r="139" spans="1:4" ht="12.75">
      <c r="A139" s="51"/>
      <c r="B139" s="51"/>
      <c r="C139" s="51"/>
      <c r="D139" s="51"/>
    </row>
    <row r="140" spans="1:4" ht="12.75">
      <c r="A140" s="51"/>
      <c r="B140" s="51"/>
      <c r="C140" s="51"/>
      <c r="D140" s="51"/>
    </row>
    <row r="141" spans="1:4" ht="12.75">
      <c r="A141" s="51"/>
      <c r="B141" s="51"/>
      <c r="C141" s="51"/>
      <c r="D141" s="51"/>
    </row>
    <row r="142" spans="1:4" ht="12.75">
      <c r="A142" s="51"/>
      <c r="B142" s="51"/>
      <c r="C142" s="51"/>
      <c r="D142" s="51"/>
    </row>
    <row r="143" spans="1:4" ht="12.75">
      <c r="A143" s="51"/>
      <c r="B143" s="51"/>
      <c r="C143" s="51"/>
      <c r="D143" s="51"/>
    </row>
    <row r="144" spans="1:4" ht="12.75">
      <c r="A144" s="51"/>
      <c r="B144" s="51"/>
      <c r="C144" s="51"/>
      <c r="D144" s="51"/>
    </row>
    <row r="145" spans="1:4" ht="12.75">
      <c r="A145" s="51"/>
      <c r="B145" s="51"/>
      <c r="C145" s="51"/>
      <c r="D145" s="51"/>
    </row>
    <row r="146" spans="1:4" ht="12.75">
      <c r="A146" s="51"/>
      <c r="B146" s="51"/>
      <c r="C146" s="51"/>
      <c r="D146" s="51"/>
    </row>
    <row r="147" spans="1:4" ht="12.75">
      <c r="A147" s="51"/>
      <c r="B147" s="51"/>
      <c r="C147" s="51"/>
      <c r="D147" s="51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  <row r="380" spans="1:4" ht="12.75">
      <c r="A380" s="51"/>
      <c r="B380" s="51"/>
      <c r="C380" s="51"/>
      <c r="D380" s="51"/>
    </row>
    <row r="381" spans="1:4" ht="12.75">
      <c r="A381" s="51"/>
      <c r="B381" s="51"/>
      <c r="C381" s="51"/>
      <c r="D381" s="51"/>
    </row>
    <row r="382" spans="1:4" ht="12.75">
      <c r="A382" s="51"/>
      <c r="B382" s="51"/>
      <c r="C382" s="51"/>
      <c r="D382" s="51"/>
    </row>
    <row r="383" spans="1:4" ht="12.75">
      <c r="A383" s="51"/>
      <c r="B383" s="51"/>
      <c r="C383" s="51"/>
      <c r="D383" s="51"/>
    </row>
    <row r="384" spans="1:4" ht="12.75">
      <c r="A384" s="51"/>
      <c r="B384" s="51"/>
      <c r="C384" s="51"/>
      <c r="D384" s="51"/>
    </row>
    <row r="385" spans="1:4" ht="12.75">
      <c r="A385" s="51"/>
      <c r="B385" s="51"/>
      <c r="C385" s="51"/>
      <c r="D385" s="51"/>
    </row>
    <row r="386" spans="1:4" ht="12.75">
      <c r="A386" s="51"/>
      <c r="B386" s="51"/>
      <c r="C386" s="51"/>
      <c r="D386" s="51"/>
    </row>
    <row r="387" spans="1:4" ht="12.75">
      <c r="A387" s="51"/>
      <c r="B387" s="51"/>
      <c r="C387" s="51"/>
      <c r="D387" s="51"/>
    </row>
    <row r="388" spans="1:4" ht="12.75">
      <c r="A388" s="51"/>
      <c r="B388" s="51"/>
      <c r="C388" s="51"/>
      <c r="D388" s="51"/>
    </row>
    <row r="389" spans="1:4" ht="12.75">
      <c r="A389" s="51"/>
      <c r="B389" s="51"/>
      <c r="C389" s="51"/>
      <c r="D389" s="51"/>
    </row>
    <row r="390" spans="1:4" ht="12.75">
      <c r="A390" s="51"/>
      <c r="B390" s="51"/>
      <c r="C390" s="51"/>
      <c r="D390" s="51"/>
    </row>
    <row r="391" spans="1:4" ht="12.75">
      <c r="A391" s="51"/>
      <c r="B391" s="51"/>
      <c r="C391" s="51"/>
      <c r="D391" s="51"/>
    </row>
    <row r="392" spans="1:4" ht="12.75">
      <c r="A392" s="51"/>
      <c r="B392" s="51"/>
      <c r="C392" s="51"/>
      <c r="D392" s="51"/>
    </row>
    <row r="393" spans="1:4" ht="12.75">
      <c r="A393" s="51"/>
      <c r="B393" s="51"/>
      <c r="C393" s="51"/>
      <c r="D393" s="51"/>
    </row>
    <row r="394" spans="1:4" ht="12.75">
      <c r="A394" s="51"/>
      <c r="B394" s="51"/>
      <c r="C394" s="51"/>
      <c r="D394" s="51"/>
    </row>
  </sheetData>
  <sheetProtection/>
  <mergeCells count="187">
    <mergeCell ref="EL71:EN71"/>
    <mergeCell ref="EL72:EN72"/>
    <mergeCell ref="EL73:EN73"/>
    <mergeCell ref="EL74:EM74"/>
    <mergeCell ref="EO74:EP74"/>
    <mergeCell ref="A1:A3"/>
    <mergeCell ref="EL66:EN66"/>
    <mergeCell ref="EL67:EN67"/>
    <mergeCell ref="EL68:EN68"/>
    <mergeCell ref="EL69:EN69"/>
    <mergeCell ref="EL70:EN70"/>
    <mergeCell ref="EL4:EN4"/>
    <mergeCell ref="EL6:EN6"/>
    <mergeCell ref="EL34:EM34"/>
    <mergeCell ref="EF4:EH4"/>
    <mergeCell ref="EF6:EH6"/>
    <mergeCell ref="EF34:EG34"/>
    <mergeCell ref="EI4:EK4"/>
    <mergeCell ref="EI6:EK6"/>
    <mergeCell ref="EI34:EJ34"/>
    <mergeCell ref="DZ4:EB4"/>
    <mergeCell ref="DZ6:EB6"/>
    <mergeCell ref="DZ34:EA34"/>
    <mergeCell ref="EC4:EE4"/>
    <mergeCell ref="EC6:EE6"/>
    <mergeCell ref="EC34:ED34"/>
    <mergeCell ref="DW4:DY4"/>
    <mergeCell ref="DW6:DY6"/>
    <mergeCell ref="DW34:DX34"/>
    <mergeCell ref="DN4:DP4"/>
    <mergeCell ref="DN6:DP6"/>
    <mergeCell ref="DN34:DO34"/>
    <mergeCell ref="DT4:DV4"/>
    <mergeCell ref="DT6:DV6"/>
    <mergeCell ref="DT34:DU34"/>
    <mergeCell ref="DH4:DJ4"/>
    <mergeCell ref="DH6:DJ6"/>
    <mergeCell ref="DH34:DI34"/>
    <mergeCell ref="DK4:DM4"/>
    <mergeCell ref="DK6:DM6"/>
    <mergeCell ref="DK34:DL34"/>
    <mergeCell ref="CZ4:DB4"/>
    <mergeCell ref="CZ6:DB6"/>
    <mergeCell ref="CZ34:DA34"/>
    <mergeCell ref="DE4:DG4"/>
    <mergeCell ref="DE6:DG6"/>
    <mergeCell ref="DE34:DF34"/>
    <mergeCell ref="CW4:CY4"/>
    <mergeCell ref="CW6:CY6"/>
    <mergeCell ref="CW34:CX34"/>
    <mergeCell ref="CT4:CV4"/>
    <mergeCell ref="CT6:CV6"/>
    <mergeCell ref="CT34:CU34"/>
    <mergeCell ref="CQ4:CS4"/>
    <mergeCell ref="CQ6:CS6"/>
    <mergeCell ref="CQ34:CR34"/>
    <mergeCell ref="CN4:CP4"/>
    <mergeCell ref="CN6:CP6"/>
    <mergeCell ref="CN34:CO34"/>
    <mergeCell ref="CH4:CJ4"/>
    <mergeCell ref="CH6:CJ6"/>
    <mergeCell ref="CH34:CI34"/>
    <mergeCell ref="CK4:CM4"/>
    <mergeCell ref="CK6:CM6"/>
    <mergeCell ref="CK34:CL34"/>
    <mergeCell ref="BH6:BJ6"/>
    <mergeCell ref="CE4:CG4"/>
    <mergeCell ref="CE6:CG6"/>
    <mergeCell ref="CE34:CF34"/>
    <mergeCell ref="BY4:CA4"/>
    <mergeCell ref="BY6:CA6"/>
    <mergeCell ref="BY34:BZ34"/>
    <mergeCell ref="CB4:CD4"/>
    <mergeCell ref="CB6:CD6"/>
    <mergeCell ref="CB34:CC34"/>
    <mergeCell ref="BH34:BI34"/>
    <mergeCell ref="AY34:AZ34"/>
    <mergeCell ref="BB34:BC34"/>
    <mergeCell ref="BE34:BF34"/>
    <mergeCell ref="BV4:BX4"/>
    <mergeCell ref="BV6:BX6"/>
    <mergeCell ref="BV34:BW34"/>
    <mergeCell ref="BS4:BU4"/>
    <mergeCell ref="BS6:BU6"/>
    <mergeCell ref="BS34:BT34"/>
    <mergeCell ref="BE4:BG4"/>
    <mergeCell ref="W6:Y6"/>
    <mergeCell ref="AV4:AX4"/>
    <mergeCell ref="BB6:BD6"/>
    <mergeCell ref="AY6:BA6"/>
    <mergeCell ref="AV6:AX6"/>
    <mergeCell ref="AM6:AO6"/>
    <mergeCell ref="AS6:AU6"/>
    <mergeCell ref="BE6:BG6"/>
    <mergeCell ref="AP6:AR6"/>
    <mergeCell ref="AM34:AN34"/>
    <mergeCell ref="AJ34:AK34"/>
    <mergeCell ref="AP34:AQ34"/>
    <mergeCell ref="AS34:AT34"/>
    <mergeCell ref="AV34:AW34"/>
    <mergeCell ref="AJ6:AL6"/>
    <mergeCell ref="Z4:AB4"/>
    <mergeCell ref="Z6:AB6"/>
    <mergeCell ref="T4:V4"/>
    <mergeCell ref="AG34:AH34"/>
    <mergeCell ref="AC6:AE6"/>
    <mergeCell ref="AG6:AI6"/>
    <mergeCell ref="W34:X34"/>
    <mergeCell ref="Z34:AA34"/>
    <mergeCell ref="W4:Y4"/>
    <mergeCell ref="D6:E6"/>
    <mergeCell ref="H4:I4"/>
    <mergeCell ref="AC4:AE4"/>
    <mergeCell ref="J6:K6"/>
    <mergeCell ref="P6:Q6"/>
    <mergeCell ref="R6:S6"/>
    <mergeCell ref="L6:M6"/>
    <mergeCell ref="N6:O6"/>
    <mergeCell ref="N4:O4"/>
    <mergeCell ref="P4:Q4"/>
    <mergeCell ref="T34:U34"/>
    <mergeCell ref="F31:G31"/>
    <mergeCell ref="A4:A5"/>
    <mergeCell ref="B4:C4"/>
    <mergeCell ref="D4:E4"/>
    <mergeCell ref="F4:G4"/>
    <mergeCell ref="B6:C6"/>
    <mergeCell ref="F6:G6"/>
    <mergeCell ref="H6:I6"/>
    <mergeCell ref="J4:K4"/>
    <mergeCell ref="BN6:BP6"/>
    <mergeCell ref="A59:AG59"/>
    <mergeCell ref="A57:AG57"/>
    <mergeCell ref="P31:Q31"/>
    <mergeCell ref="R31:S31"/>
    <mergeCell ref="H31:I31"/>
    <mergeCell ref="J31:K31"/>
    <mergeCell ref="L31:M31"/>
    <mergeCell ref="B31:C31"/>
    <mergeCell ref="D31:E31"/>
    <mergeCell ref="BB4:BD4"/>
    <mergeCell ref="N31:O31"/>
    <mergeCell ref="AJ4:AL4"/>
    <mergeCell ref="AM4:AO4"/>
    <mergeCell ref="AP4:AR4"/>
    <mergeCell ref="AY4:BA4"/>
    <mergeCell ref="AS4:AU4"/>
    <mergeCell ref="R4:S4"/>
    <mergeCell ref="AG4:AI4"/>
    <mergeCell ref="T6:V6"/>
    <mergeCell ref="L4:M4"/>
    <mergeCell ref="DQ4:DS4"/>
    <mergeCell ref="DQ6:DS6"/>
    <mergeCell ref="DQ34:DR34"/>
    <mergeCell ref="BH4:BJ4"/>
    <mergeCell ref="BN34:BO34"/>
    <mergeCell ref="BK4:BM4"/>
    <mergeCell ref="BK6:BM6"/>
    <mergeCell ref="BK34:BL34"/>
    <mergeCell ref="BN4:BP4"/>
    <mergeCell ref="FI6:FK6"/>
    <mergeCell ref="EQ4:ES4"/>
    <mergeCell ref="ET4:EV4"/>
    <mergeCell ref="EW4:EY4"/>
    <mergeCell ref="EZ4:FB4"/>
    <mergeCell ref="FC4:FE4"/>
    <mergeCell ref="FF4:FH4"/>
    <mergeCell ref="FL35:FM35"/>
    <mergeCell ref="FI4:FK4"/>
    <mergeCell ref="FL4:FN4"/>
    <mergeCell ref="FO4:FQ4"/>
    <mergeCell ref="EQ6:ES6"/>
    <mergeCell ref="ET6:EV6"/>
    <mergeCell ref="EW6:EY6"/>
    <mergeCell ref="EZ6:FB6"/>
    <mergeCell ref="FC6:FE6"/>
    <mergeCell ref="FF6:FH6"/>
    <mergeCell ref="FO35:FP35"/>
    <mergeCell ref="FL6:FN6"/>
    <mergeCell ref="FO6:FQ6"/>
    <mergeCell ref="EQ35:ER35"/>
    <mergeCell ref="ET35:EU35"/>
    <mergeCell ref="EW35:EX35"/>
    <mergeCell ref="EZ35:FA35"/>
    <mergeCell ref="FC35:FD35"/>
    <mergeCell ref="FF35:FG35"/>
    <mergeCell ref="FI35:FJ35"/>
  </mergeCells>
  <printOptions/>
  <pageMargins left="0.5511811023622047" right="0.3937007874015748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2012-07-19T06:44:49Z</cp:lastPrinted>
  <dcterms:created xsi:type="dcterms:W3CDTF">2008-10-01T07:10:45Z</dcterms:created>
  <dcterms:modified xsi:type="dcterms:W3CDTF">2013-08-02T06:03:22Z</dcterms:modified>
  <cp:category/>
  <cp:version/>
  <cp:contentType/>
  <cp:contentStatus/>
</cp:coreProperties>
</file>