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 firstSheet="1" activeTab="1"/>
  </bookViews>
  <sheets>
    <sheet name="проект 1с переносом" sheetId="2" r:id="rId1"/>
    <sheet name="по голосованию" sheetId="7" r:id="rId2"/>
  </sheets>
  <definedNames>
    <definedName name="_xlnm.Print_Area" localSheetId="1">'по голосованию'!$A$1:$H$140</definedName>
    <definedName name="_xlnm.Print_Area" localSheetId="0">'проект 1с переносом'!$A$1:$H$152</definedName>
  </definedNames>
  <calcPr calcId="145621" fullPrecision="0"/>
</workbook>
</file>

<file path=xl/calcChain.xml><?xml version="1.0" encoding="utf-8"?>
<calcChain xmlns="http://schemas.openxmlformats.org/spreadsheetml/2006/main">
  <c r="H92" i="7" l="1"/>
  <c r="H14" i="7"/>
  <c r="E101" i="7" l="1"/>
  <c r="F101" i="7"/>
  <c r="D101" i="7"/>
  <c r="G102" i="7"/>
  <c r="H102" i="7" s="1"/>
  <c r="H101" i="7" s="1"/>
  <c r="C101" i="7"/>
  <c r="F96" i="7"/>
  <c r="F106" i="7" s="1"/>
  <c r="C96" i="7"/>
  <c r="I95" i="7"/>
  <c r="G95" i="7"/>
  <c r="D95" i="7"/>
  <c r="H93" i="7"/>
  <c r="G93" i="7"/>
  <c r="F93" i="7"/>
  <c r="E93" i="7"/>
  <c r="D93" i="7"/>
  <c r="C93" i="7"/>
  <c r="G92" i="7"/>
  <c r="E92" i="7"/>
  <c r="D92" i="7"/>
  <c r="C92" i="7"/>
  <c r="D88" i="7"/>
  <c r="G88" i="7" s="1"/>
  <c r="H88" i="7" s="1"/>
  <c r="E87" i="7"/>
  <c r="D87" i="7"/>
  <c r="C87" i="7"/>
  <c r="D85" i="7"/>
  <c r="G85" i="7" s="1"/>
  <c r="H85" i="7" s="1"/>
  <c r="D82" i="7"/>
  <c r="G82" i="7" s="1"/>
  <c r="H82" i="7" s="1"/>
  <c r="D80" i="7"/>
  <c r="D79" i="7"/>
  <c r="D78" i="7"/>
  <c r="D74" i="7"/>
  <c r="G74" i="7" s="1"/>
  <c r="H74" i="7" s="1"/>
  <c r="G73" i="7"/>
  <c r="D73" i="7"/>
  <c r="D72" i="7"/>
  <c r="D71" i="7"/>
  <c r="G71" i="7" s="1"/>
  <c r="H71" i="7" s="1"/>
  <c r="D70" i="7"/>
  <c r="D68" i="7"/>
  <c r="D59" i="7"/>
  <c r="G59" i="7" s="1"/>
  <c r="H59" i="7" s="1"/>
  <c r="E55" i="7"/>
  <c r="C55" i="7"/>
  <c r="E52" i="7"/>
  <c r="C52" i="7"/>
  <c r="E51" i="7"/>
  <c r="C51" i="7"/>
  <c r="E50" i="7"/>
  <c r="C50" i="7"/>
  <c r="E49" i="7"/>
  <c r="D49" i="7"/>
  <c r="C49" i="7"/>
  <c r="E47" i="7"/>
  <c r="C47" i="7"/>
  <c r="D44" i="7"/>
  <c r="G44" i="7" s="1"/>
  <c r="H44" i="7" s="1"/>
  <c r="G43" i="7"/>
  <c r="E43" i="7"/>
  <c r="D43" i="7"/>
  <c r="C43" i="7"/>
  <c r="G42" i="7"/>
  <c r="E42" i="7"/>
  <c r="D42" i="7"/>
  <c r="C42" i="7"/>
  <c r="G41" i="7"/>
  <c r="E41" i="7"/>
  <c r="D41" i="7"/>
  <c r="C41" i="7"/>
  <c r="G40" i="7"/>
  <c r="D40" i="7"/>
  <c r="G39" i="7"/>
  <c r="D39" i="7"/>
  <c r="G38" i="7"/>
  <c r="D38" i="7"/>
  <c r="G37" i="7"/>
  <c r="H37" i="7" s="1"/>
  <c r="E37" i="7" s="1"/>
  <c r="G36" i="7"/>
  <c r="H36" i="7" s="1"/>
  <c r="G35" i="7"/>
  <c r="H35" i="7" s="1"/>
  <c r="G34" i="7"/>
  <c r="H34" i="7" s="1"/>
  <c r="E34" i="7" s="1"/>
  <c r="G33" i="7"/>
  <c r="H33" i="7" s="1"/>
  <c r="E33" i="7" s="1"/>
  <c r="G32" i="7"/>
  <c r="E32" i="7"/>
  <c r="D32" i="7"/>
  <c r="C32" i="7"/>
  <c r="G31" i="7"/>
  <c r="E31" i="7"/>
  <c r="D31" i="7"/>
  <c r="C31" i="7"/>
  <c r="G22" i="7"/>
  <c r="E22" i="7"/>
  <c r="D22" i="7"/>
  <c r="C22" i="7"/>
  <c r="G14" i="7"/>
  <c r="E14" i="7"/>
  <c r="D14" i="7"/>
  <c r="C14" i="7"/>
  <c r="G101" i="7" l="1"/>
  <c r="D96" i="7"/>
  <c r="D106" i="7" s="1"/>
  <c r="H96" i="7"/>
  <c r="E96" i="7"/>
  <c r="E106" i="7" s="1"/>
  <c r="G96" i="7"/>
  <c r="G106" i="7" l="1"/>
  <c r="H106" i="7"/>
  <c r="D61" i="2" l="1"/>
  <c r="G114" i="2" l="1"/>
  <c r="H114" i="2" s="1"/>
  <c r="E107" i="2"/>
  <c r="F107" i="2"/>
  <c r="D107" i="2"/>
  <c r="D92" i="2" l="1"/>
  <c r="D45" i="2" l="1"/>
  <c r="I101" i="2" l="1"/>
  <c r="D75" i="2" l="1"/>
  <c r="G116" i="2"/>
  <c r="H116" i="2" s="1"/>
  <c r="G115" i="2"/>
  <c r="H115" i="2" s="1"/>
  <c r="G113" i="2"/>
  <c r="H113" i="2" s="1"/>
  <c r="G112" i="2"/>
  <c r="H112" i="2" s="1"/>
  <c r="G111" i="2"/>
  <c r="H111" i="2" s="1"/>
  <c r="G110" i="2"/>
  <c r="H110" i="2" s="1"/>
  <c r="G109" i="2"/>
  <c r="H109" i="2" s="1"/>
  <c r="G108" i="2"/>
  <c r="C107" i="2"/>
  <c r="G101" i="2"/>
  <c r="D101" i="2" s="1"/>
  <c r="H99" i="2"/>
  <c r="G99" i="2" s="1"/>
  <c r="D99" i="2" s="1"/>
  <c r="F99" i="2"/>
  <c r="C99" i="2" s="1"/>
  <c r="G98" i="2"/>
  <c r="E98" i="2"/>
  <c r="D98" i="2"/>
  <c r="C98" i="2"/>
  <c r="D93" i="2"/>
  <c r="G93" i="2" s="1"/>
  <c r="H93" i="2" s="1"/>
  <c r="E92" i="2"/>
  <c r="C92" i="2"/>
  <c r="D90" i="2"/>
  <c r="G90" i="2" s="1"/>
  <c r="H90" i="2" s="1"/>
  <c r="D87" i="2"/>
  <c r="G87" i="2" s="1"/>
  <c r="H87" i="2" s="1"/>
  <c r="D85" i="2"/>
  <c r="D84" i="2"/>
  <c r="D83" i="2"/>
  <c r="D79" i="2"/>
  <c r="G79" i="2" s="1"/>
  <c r="H79" i="2" s="1"/>
  <c r="G78" i="2"/>
  <c r="D78" i="2"/>
  <c r="G75" i="2"/>
  <c r="H75" i="2" s="1"/>
  <c r="G61" i="2"/>
  <c r="H61" i="2" s="1"/>
  <c r="E56" i="2"/>
  <c r="C56" i="2"/>
  <c r="E53" i="2"/>
  <c r="C53" i="2"/>
  <c r="E52" i="2"/>
  <c r="C52" i="2"/>
  <c r="E51" i="2"/>
  <c r="C51" i="2"/>
  <c r="E50" i="2"/>
  <c r="C50" i="2"/>
  <c r="E48" i="2"/>
  <c r="C48" i="2"/>
  <c r="G45" i="2"/>
  <c r="H45" i="2" s="1"/>
  <c r="G44" i="2"/>
  <c r="D44" i="2" s="1"/>
  <c r="E44" i="2"/>
  <c r="C44" i="2"/>
  <c r="G43" i="2"/>
  <c r="D43" i="2" s="1"/>
  <c r="E43" i="2"/>
  <c r="C43" i="2"/>
  <c r="G42" i="2"/>
  <c r="E42" i="2"/>
  <c r="D42" i="2"/>
  <c r="C42" i="2"/>
  <c r="G41" i="2"/>
  <c r="D41" i="2" s="1"/>
  <c r="G40" i="2"/>
  <c r="D40" i="2" s="1"/>
  <c r="G39" i="2"/>
  <c r="D39" i="2" s="1"/>
  <c r="G38" i="2"/>
  <c r="H38" i="2" s="1"/>
  <c r="E38" i="2" s="1"/>
  <c r="G37" i="2"/>
  <c r="H37" i="2" s="1"/>
  <c r="G36" i="2"/>
  <c r="H36" i="2" s="1"/>
  <c r="G35" i="2"/>
  <c r="H35" i="2" s="1"/>
  <c r="E35" i="2" s="1"/>
  <c r="G34" i="2"/>
  <c r="H34" i="2" s="1"/>
  <c r="E34" i="2" s="1"/>
  <c r="G33" i="2"/>
  <c r="E33" i="2"/>
  <c r="D33" i="2"/>
  <c r="C33" i="2"/>
  <c r="G32" i="2"/>
  <c r="E32" i="2"/>
  <c r="D32" i="2"/>
  <c r="C32" i="2"/>
  <c r="G23" i="2"/>
  <c r="D23" i="2" s="1"/>
  <c r="E23" i="2"/>
  <c r="C23" i="2"/>
  <c r="G14" i="2"/>
  <c r="D14" i="2" s="1"/>
  <c r="E14" i="2"/>
  <c r="C14" i="2"/>
  <c r="H108" i="2" l="1"/>
  <c r="H107" i="2" s="1"/>
  <c r="G107" i="2"/>
  <c r="D102" i="2"/>
  <c r="D118" i="2" s="1"/>
  <c r="F102" i="2"/>
  <c r="E99" i="2"/>
  <c r="E102" i="2" s="1"/>
  <c r="E118" i="2" s="1"/>
  <c r="F118" i="2" l="1"/>
  <c r="C102" i="2"/>
</calcChain>
</file>

<file path=xl/sharedStrings.xml><?xml version="1.0" encoding="utf-8"?>
<sst xmlns="http://schemas.openxmlformats.org/spreadsheetml/2006/main" count="357" uniqueCount="134">
  <si>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</si>
  <si>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</si>
  <si>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</si>
  <si>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</si>
  <si>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по адресу: ул.Ленинского Комсомола, д.12 (Sобщ.=4221,5 м2, Sзем.уч.=3012,55 м2)</t>
  </si>
  <si>
    <t>(многоквартирный дом с электрическими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</si>
  <si>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</si>
  <si>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</si>
  <si>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</si>
  <si>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</si>
  <si>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</si>
  <si>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</si>
  <si>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</si>
  <si>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</si>
  <si>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</si>
  <si>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</si>
  <si>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</si>
  <si>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</si>
  <si>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</si>
  <si>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</si>
  <si>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</si>
  <si>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</si>
  <si>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</si>
  <si>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</si>
  <si>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</si>
  <si>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</si>
  <si>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</si>
  <si>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</si>
  <si>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</si>
  <si>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</si>
  <si>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</si>
  <si>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</si>
  <si>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</si>
  <si>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</si>
  <si>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</si>
  <si>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</si>
  <si>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</si>
  <si>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</si>
  <si>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</si>
  <si>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</si>
  <si>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Поверка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</si>
  <si>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</si>
  <si>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</si>
  <si>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</si>
  <si>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</si>
  <si>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</si>
  <si>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</si>
  <si>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</si>
  <si>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</si>
  <si>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</si>
  <si>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</si>
  <si>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</si>
  <si>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</si>
  <si>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</si>
  <si>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</si>
  <si>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</si>
  <si>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</si>
  <si>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</si>
  <si>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</si>
  <si>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</si>
  <si>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</si>
  <si>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</si>
  <si>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</si>
  <si>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</si>
  <si>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</si>
  <si>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</si>
  <si>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</si>
  <si>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</si>
  <si>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</si>
  <si>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</si>
  <si>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</si>
  <si>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</si>
  <si>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</si>
  <si>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/ резерв /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</si>
  <si>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</si>
  <si>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</si>
  <si>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</si>
  <si>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</si>
  <si>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</si>
  <si>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</si>
  <si>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</si>
  <si>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</si>
  <si>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</si>
  <si>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</si>
  <si>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</si>
  <si>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</si>
  <si>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</si>
  <si>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</si>
  <si>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</si>
  <si>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</si>
  <si>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</si>
  <si>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</si>
  <si>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</si>
  <si>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козырьков подъездов</t>
  </si>
  <si>
    <t>Работы заявочного характера</t>
  </si>
  <si>
    <t>Работы по текущему ремонту, в т.ч.:</t>
  </si>
  <si>
    <t>ремонт отмостки</t>
  </si>
  <si>
    <t>Сбор, вывоз и утилизация ТБО, руб/м2</t>
  </si>
  <si>
    <t>ИТОГО:</t>
  </si>
  <si>
    <t>руб./чел.</t>
  </si>
  <si>
    <t>Предлагаемый перечень работ по текущему ремонту                                       ( на выбор собственников)</t>
  </si>
  <si>
    <t>ремонт отмостки 100 м2</t>
  </si>
  <si>
    <t>устройство ж/бетонных лотков с 1 по 5 подъезд</t>
  </si>
  <si>
    <t>энергоаудит</t>
  </si>
  <si>
    <t>установка электронного регулятора температуры на ВВП</t>
  </si>
  <si>
    <t>ВСЕГО</t>
  </si>
  <si>
    <t xml:space="preserve">Управляющая организация   _____________________                                                                      Собственник </t>
  </si>
  <si>
    <t>______________</t>
  </si>
  <si>
    <t>М.П.</t>
  </si>
  <si>
    <t xml:space="preserve">Управляющая организация   _____________________                                            Собственник __________________________                               </t>
  </si>
  <si>
    <t>2014 - 2015 г.г.</t>
  </si>
  <si>
    <t>Проект 1 ( с учетом поверки общедомового прибора учета ХВС)</t>
  </si>
  <si>
    <t>пылеудаление и дезинфекция вентканалов без пробивки</t>
  </si>
  <si>
    <t>1 раз в 3 года</t>
  </si>
  <si>
    <t>смена задвижек отопления (д.80 - 1 шт.)</t>
  </si>
  <si>
    <t>смена задвижек ВВП ( на ввод ХВС) д.50мм-1шт.</t>
  </si>
  <si>
    <t>смена задвижек ХВС д.50мм-2шт.</t>
  </si>
  <si>
    <t>установка шаровых кранов (эл.узлы) д.15мм-8шт.</t>
  </si>
  <si>
    <t>заполнение электронных паспортов</t>
  </si>
  <si>
    <t>учет работ по капремонту</t>
  </si>
  <si>
    <t>ревизия задвижек отопления (д.50мм-1шт., д.80мм-13шт.)</t>
  </si>
  <si>
    <t>ревизия задвижек ГВС ( д.80мм-1 шт.)</t>
  </si>
  <si>
    <t>ревизия задвижек  ХВС (д.80-1шт.)</t>
  </si>
  <si>
    <t>гидравлическое испытание элеваторных узлов и запорной арматуры</t>
  </si>
  <si>
    <t>Итого:</t>
  </si>
  <si>
    <t>очистка водосточных воронок</t>
  </si>
  <si>
    <t>Обслуживание общедомовых приборов учета теплоэнергии</t>
  </si>
  <si>
    <t>установка задвижек на СТС д.80мм-2шт.</t>
  </si>
  <si>
    <t>ремонт секций бойлера д.168 мм - 1 шт., д.133 мм - 3 шт.</t>
  </si>
  <si>
    <t>Управление многоквартирным домом, всего в т.ч.</t>
  </si>
  <si>
    <t>(стоимость услуг  увеличена на 6,6% в соответствии с уровнем инфляции 2013 г.)</t>
  </si>
  <si>
    <t>ревизия задвижек  ХВС (д.80-3 шт.)</t>
  </si>
  <si>
    <t>ревизия задвижек ГВС ( д.80мм-1 шт., д.50 мм - 1 шт.)</t>
  </si>
  <si>
    <t>ревизия задвижек отопления (д.50мм-1шт., д.80мм-14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</si>
</sst>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sz val="12"/>
      <name val="Arial Black"/>
      <family val="2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left" vertical="center" wrapText="1"/>
    </xf>
    <xf numFmtId="4" fontId="10" fillId="3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/>
    <xf numFmtId="2" fontId="1" fillId="3" borderId="2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 vertical="center" wrapText="1"/>
    </xf>
    <xf numFmtId="2" fontId="8" fillId="4" borderId="20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0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" fillId="4" borderId="24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4" borderId="22" xfId="0" applyNumberFormat="1" applyFont="1" applyFill="1" applyBorder="1" applyAlignment="1">
      <alignment horizontal="center" vertical="center" wrapText="1"/>
    </xf>
    <xf numFmtId="2" fontId="10" fillId="4" borderId="21" xfId="0" applyNumberFormat="1" applyFont="1" applyFill="1" applyBorder="1" applyAlignment="1">
      <alignment horizontal="center" vertical="center" wrapText="1"/>
    </xf>
    <xf numFmtId="2" fontId="10" fillId="4" borderId="22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9" fillId="4" borderId="0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7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1" fillId="4" borderId="1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8" fillId="4" borderId="26" xfId="0" applyNumberFormat="1" applyFont="1" applyFill="1" applyBorder="1" applyAlignment="1">
      <alignment horizontal="center" vertical="center" wrapText="1"/>
    </xf>
    <xf numFmtId="2" fontId="8" fillId="4" borderId="3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4" fillId="4" borderId="3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2" fontId="10" fillId="4" borderId="18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4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opLeftCell="A93" zoomScale="75" zoomScaleNormal="75" workbookViewId="0">
      <selection activeCell="D130" sqref="D130:D131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42578125" style="81" customWidth="1"/>
    <col min="5" max="5" width="13.85546875" style="81" hidden="1" customWidth="1"/>
    <col min="6" max="6" width="20.85546875" style="81" hidden="1" customWidth="1"/>
    <col min="7" max="7" width="17.140625" style="81" bestFit="1" customWidth="1"/>
    <col min="8" max="8" width="20.85546875" style="8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25" t="s">
        <v>0</v>
      </c>
      <c r="B1" s="126"/>
      <c r="C1" s="126"/>
      <c r="D1" s="126"/>
      <c r="E1" s="126"/>
      <c r="F1" s="126"/>
      <c r="G1" s="126"/>
      <c r="H1" s="126"/>
    </row>
    <row r="2" spans="1:11" ht="27" customHeight="1" x14ac:dyDescent="0.3">
      <c r="A2" s="3" t="s">
        <v>110</v>
      </c>
      <c r="B2" s="127" t="s">
        <v>1</v>
      </c>
      <c r="C2" s="127"/>
      <c r="D2" s="127"/>
      <c r="E2" s="127"/>
      <c r="F2" s="127"/>
      <c r="G2" s="126"/>
      <c r="H2" s="126"/>
    </row>
    <row r="3" spans="1:11" ht="14.25" customHeight="1" x14ac:dyDescent="0.3">
      <c r="B3" s="127" t="s">
        <v>2</v>
      </c>
      <c r="C3" s="127"/>
      <c r="D3" s="127"/>
      <c r="E3" s="127"/>
      <c r="F3" s="127"/>
      <c r="G3" s="126"/>
      <c r="H3" s="126"/>
    </row>
    <row r="4" spans="1:11" ht="14.25" customHeight="1" x14ac:dyDescent="0.3">
      <c r="B4" s="127" t="s">
        <v>3</v>
      </c>
      <c r="C4" s="127"/>
      <c r="D4" s="127"/>
      <c r="E4" s="127"/>
      <c r="F4" s="127"/>
      <c r="G4" s="126"/>
      <c r="H4" s="126"/>
    </row>
    <row r="5" spans="1:11" ht="21" customHeight="1" x14ac:dyDescent="0.3">
      <c r="A5" s="119"/>
      <c r="B5" s="4"/>
      <c r="C5" s="4"/>
      <c r="D5" s="53"/>
      <c r="E5" s="53"/>
      <c r="F5" s="53"/>
      <c r="G5" s="54"/>
      <c r="H5" s="54"/>
    </row>
    <row r="6" spans="1:11" ht="20.25" customHeight="1" x14ac:dyDescent="0.4">
      <c r="A6" s="128" t="s">
        <v>111</v>
      </c>
      <c r="B6" s="129"/>
      <c r="C6" s="129"/>
      <c r="D6" s="129"/>
      <c r="E6" s="129"/>
      <c r="F6" s="129"/>
      <c r="G6" s="129"/>
      <c r="H6" s="129"/>
      <c r="K6" s="1"/>
    </row>
    <row r="7" spans="1:11" ht="20.25" customHeight="1" x14ac:dyDescent="0.2">
      <c r="A7" s="143" t="s">
        <v>130</v>
      </c>
      <c r="B7" s="143"/>
      <c r="C7" s="143"/>
      <c r="D7" s="143"/>
      <c r="E7" s="143"/>
      <c r="F7" s="143"/>
      <c r="G7" s="143"/>
      <c r="H7" s="143"/>
      <c r="K7" s="1"/>
    </row>
    <row r="8" spans="1:11" s="5" customFormat="1" ht="18.75" customHeight="1" x14ac:dyDescent="0.4">
      <c r="A8" s="130" t="s">
        <v>4</v>
      </c>
      <c r="B8" s="130"/>
      <c r="C8" s="130"/>
      <c r="D8" s="130"/>
      <c r="E8" s="131"/>
      <c r="F8" s="131"/>
      <c r="G8" s="131"/>
      <c r="H8" s="131"/>
    </row>
    <row r="9" spans="1:11" s="6" customFormat="1" ht="17.25" customHeight="1" x14ac:dyDescent="0.2">
      <c r="A9" s="132" t="s">
        <v>5</v>
      </c>
      <c r="B9" s="132"/>
      <c r="C9" s="132"/>
      <c r="D9" s="132"/>
      <c r="E9" s="133"/>
      <c r="F9" s="133"/>
      <c r="G9" s="133"/>
      <c r="H9" s="133"/>
    </row>
    <row r="10" spans="1:11" s="5" customFormat="1" ht="30" customHeight="1" thickBot="1" x14ac:dyDescent="0.25">
      <c r="A10" s="134" t="s">
        <v>6</v>
      </c>
      <c r="B10" s="134"/>
      <c r="C10" s="134"/>
      <c r="D10" s="134"/>
      <c r="E10" s="135"/>
      <c r="F10" s="135"/>
      <c r="G10" s="135"/>
      <c r="H10" s="135"/>
    </row>
    <row r="11" spans="1:11" s="10" customFormat="1" ht="139.5" customHeight="1" thickBot="1" x14ac:dyDescent="0.25">
      <c r="A11" s="7" t="s">
        <v>7</v>
      </c>
      <c r="B11" s="8" t="s">
        <v>8</v>
      </c>
      <c r="C11" s="9" t="s">
        <v>9</v>
      </c>
      <c r="D11" s="55" t="s">
        <v>10</v>
      </c>
      <c r="E11" s="55" t="s">
        <v>9</v>
      </c>
      <c r="F11" s="56" t="s">
        <v>11</v>
      </c>
      <c r="G11" s="55" t="s">
        <v>9</v>
      </c>
      <c r="H11" s="56" t="s">
        <v>11</v>
      </c>
      <c r="K11" s="11"/>
    </row>
    <row r="12" spans="1:11" s="14" customFormat="1" x14ac:dyDescent="0.2">
      <c r="A12" s="12">
        <v>1</v>
      </c>
      <c r="B12" s="13">
        <v>2</v>
      </c>
      <c r="C12" s="13">
        <v>3</v>
      </c>
      <c r="D12" s="57"/>
      <c r="E12" s="58">
        <v>3</v>
      </c>
      <c r="F12" s="59">
        <v>4</v>
      </c>
      <c r="G12" s="60">
        <v>3</v>
      </c>
      <c r="H12" s="61">
        <v>4</v>
      </c>
      <c r="K12" s="15"/>
    </row>
    <row r="13" spans="1:11" s="14" customFormat="1" ht="49.5" customHeight="1" x14ac:dyDescent="0.2">
      <c r="A13" s="136" t="s">
        <v>12</v>
      </c>
      <c r="B13" s="137"/>
      <c r="C13" s="137"/>
      <c r="D13" s="137"/>
      <c r="E13" s="137"/>
      <c r="F13" s="137"/>
      <c r="G13" s="138"/>
      <c r="H13" s="139"/>
      <c r="K13" s="15"/>
    </row>
    <row r="14" spans="1:11" s="10" customFormat="1" ht="24.75" customHeight="1" x14ac:dyDescent="0.2">
      <c r="A14" s="16" t="s">
        <v>13</v>
      </c>
      <c r="B14" s="17"/>
      <c r="C14" s="18">
        <f>F14*12</f>
        <v>0</v>
      </c>
      <c r="D14" s="62">
        <f>G14*I14</f>
        <v>161852.71</v>
      </c>
      <c r="E14" s="63">
        <f>H14*12</f>
        <v>33.36</v>
      </c>
      <c r="F14" s="64"/>
      <c r="G14" s="63">
        <f>H14*12</f>
        <v>33.36</v>
      </c>
      <c r="H14" s="64">
        <v>2.78</v>
      </c>
      <c r="I14" s="10">
        <v>4851.7</v>
      </c>
      <c r="J14" s="10">
        <v>1.07</v>
      </c>
      <c r="K14" s="11">
        <v>2.2400000000000002</v>
      </c>
    </row>
    <row r="15" spans="1:11" s="10" customFormat="1" ht="24.75" customHeight="1" x14ac:dyDescent="0.2">
      <c r="A15" s="19" t="s">
        <v>14</v>
      </c>
      <c r="B15" s="20" t="s">
        <v>15</v>
      </c>
      <c r="C15" s="18"/>
      <c r="D15" s="62"/>
      <c r="E15" s="63"/>
      <c r="F15" s="64"/>
      <c r="G15" s="63"/>
      <c r="H15" s="64"/>
      <c r="K15" s="11"/>
    </row>
    <row r="16" spans="1:11" s="21" customFormat="1" ht="15" x14ac:dyDescent="0.2">
      <c r="A16" s="19" t="s">
        <v>16</v>
      </c>
      <c r="B16" s="20" t="s">
        <v>15</v>
      </c>
      <c r="C16" s="18"/>
      <c r="D16" s="62"/>
      <c r="E16" s="63"/>
      <c r="F16" s="64"/>
      <c r="G16" s="63"/>
      <c r="H16" s="64"/>
      <c r="I16" s="10"/>
      <c r="K16" s="22"/>
    </row>
    <row r="17" spans="1:11" s="10" customFormat="1" ht="15" x14ac:dyDescent="0.2">
      <c r="A17" s="19" t="s">
        <v>17</v>
      </c>
      <c r="B17" s="20" t="s">
        <v>18</v>
      </c>
      <c r="C17" s="18"/>
      <c r="D17" s="62"/>
      <c r="E17" s="63"/>
      <c r="F17" s="64"/>
      <c r="G17" s="63"/>
      <c r="H17" s="64"/>
      <c r="K17" s="11"/>
    </row>
    <row r="18" spans="1:11" s="14" customFormat="1" ht="15" x14ac:dyDescent="0.2">
      <c r="A18" s="19" t="s">
        <v>19</v>
      </c>
      <c r="B18" s="20" t="s">
        <v>15</v>
      </c>
      <c r="C18" s="18"/>
      <c r="D18" s="62"/>
      <c r="E18" s="63"/>
      <c r="F18" s="64"/>
      <c r="G18" s="63"/>
      <c r="H18" s="64"/>
      <c r="I18" s="10"/>
      <c r="K18" s="15"/>
    </row>
    <row r="19" spans="1:11" s="14" customFormat="1" ht="15" x14ac:dyDescent="0.2">
      <c r="A19" s="108" t="s">
        <v>124</v>
      </c>
      <c r="B19" s="109"/>
      <c r="C19" s="110"/>
      <c r="D19" s="111"/>
      <c r="E19" s="110"/>
      <c r="F19" s="112"/>
      <c r="G19" s="110"/>
      <c r="H19" s="64">
        <v>2.56</v>
      </c>
      <c r="I19" s="10"/>
      <c r="K19" s="15"/>
    </row>
    <row r="20" spans="1:11" s="14" customFormat="1" ht="15" x14ac:dyDescent="0.2">
      <c r="A20" s="113" t="s">
        <v>118</v>
      </c>
      <c r="B20" s="114" t="s">
        <v>15</v>
      </c>
      <c r="C20" s="115"/>
      <c r="D20" s="111"/>
      <c r="E20" s="110"/>
      <c r="F20" s="112"/>
      <c r="G20" s="110"/>
      <c r="H20" s="112"/>
      <c r="I20" s="10"/>
      <c r="K20" s="15"/>
    </row>
    <row r="21" spans="1:11" s="14" customFormat="1" ht="15" x14ac:dyDescent="0.2">
      <c r="A21" s="113" t="s">
        <v>119</v>
      </c>
      <c r="B21" s="114" t="s">
        <v>15</v>
      </c>
      <c r="C21" s="115"/>
      <c r="D21" s="111"/>
      <c r="E21" s="110"/>
      <c r="F21" s="112"/>
      <c r="G21" s="110"/>
      <c r="H21" s="112"/>
      <c r="I21" s="10"/>
      <c r="K21" s="15"/>
    </row>
    <row r="22" spans="1:11" s="14" customFormat="1" ht="15" x14ac:dyDescent="0.2">
      <c r="A22" s="108" t="s">
        <v>124</v>
      </c>
      <c r="B22" s="109"/>
      <c r="C22" s="110"/>
      <c r="D22" s="111"/>
      <c r="E22" s="110"/>
      <c r="F22" s="112"/>
      <c r="G22" s="110"/>
      <c r="H22" s="64">
        <v>0.22</v>
      </c>
      <c r="I22" s="10"/>
      <c r="K22" s="15"/>
    </row>
    <row r="23" spans="1:11" s="14" customFormat="1" ht="30" x14ac:dyDescent="0.2">
      <c r="A23" s="16" t="s">
        <v>20</v>
      </c>
      <c r="B23" s="23"/>
      <c r="C23" s="18">
        <f>F23*12</f>
        <v>0</v>
      </c>
      <c r="D23" s="62">
        <f>G23*I23</f>
        <v>119046.3</v>
      </c>
      <c r="E23" s="63">
        <f>H23*12</f>
        <v>28.2</v>
      </c>
      <c r="F23" s="64"/>
      <c r="G23" s="63">
        <f>H23*12</f>
        <v>28.2</v>
      </c>
      <c r="H23" s="64">
        <v>2.35</v>
      </c>
      <c r="I23" s="10">
        <v>4221.5</v>
      </c>
      <c r="J23" s="10">
        <v>1.07</v>
      </c>
      <c r="K23" s="11">
        <v>2.09</v>
      </c>
    </row>
    <row r="24" spans="1:11" s="14" customFormat="1" ht="15" x14ac:dyDescent="0.2">
      <c r="A24" s="19" t="s">
        <v>21</v>
      </c>
      <c r="B24" s="20" t="s">
        <v>22</v>
      </c>
      <c r="C24" s="18"/>
      <c r="D24" s="62"/>
      <c r="E24" s="63"/>
      <c r="F24" s="64"/>
      <c r="G24" s="63"/>
      <c r="H24" s="64"/>
      <c r="I24" s="10"/>
      <c r="K24" s="15"/>
    </row>
    <row r="25" spans="1:11" s="14" customFormat="1" ht="18.75" customHeight="1" x14ac:dyDescent="0.2">
      <c r="A25" s="19" t="s">
        <v>23</v>
      </c>
      <c r="B25" s="20" t="s">
        <v>22</v>
      </c>
      <c r="C25" s="18"/>
      <c r="D25" s="62"/>
      <c r="E25" s="63"/>
      <c r="F25" s="64"/>
      <c r="G25" s="63"/>
      <c r="H25" s="64"/>
      <c r="I25" s="10"/>
      <c r="K25" s="15"/>
    </row>
    <row r="26" spans="1:11" s="14" customFormat="1" ht="18.75" customHeight="1" x14ac:dyDescent="0.2">
      <c r="A26" s="19" t="s">
        <v>24</v>
      </c>
      <c r="B26" s="20" t="s">
        <v>25</v>
      </c>
      <c r="C26" s="18"/>
      <c r="D26" s="62"/>
      <c r="E26" s="63"/>
      <c r="F26" s="64"/>
      <c r="G26" s="63"/>
      <c r="H26" s="64"/>
      <c r="I26" s="10"/>
      <c r="K26" s="15"/>
    </row>
    <row r="27" spans="1:11" s="14" customFormat="1" ht="18" customHeight="1" x14ac:dyDescent="0.2">
      <c r="A27" s="19" t="s">
        <v>26</v>
      </c>
      <c r="B27" s="20" t="s">
        <v>22</v>
      </c>
      <c r="C27" s="18"/>
      <c r="D27" s="62"/>
      <c r="E27" s="63"/>
      <c r="F27" s="64"/>
      <c r="G27" s="63"/>
      <c r="H27" s="64"/>
      <c r="I27" s="10"/>
      <c r="K27" s="15"/>
    </row>
    <row r="28" spans="1:11" s="14" customFormat="1" ht="30.75" customHeight="1" x14ac:dyDescent="0.2">
      <c r="A28" s="19" t="s">
        <v>27</v>
      </c>
      <c r="B28" s="20" t="s">
        <v>28</v>
      </c>
      <c r="C28" s="18"/>
      <c r="D28" s="62"/>
      <c r="E28" s="63"/>
      <c r="F28" s="64"/>
      <c r="G28" s="63"/>
      <c r="H28" s="64"/>
      <c r="I28" s="10"/>
      <c r="K28" s="15"/>
    </row>
    <row r="29" spans="1:11" s="10" customFormat="1" ht="15" x14ac:dyDescent="0.2">
      <c r="A29" s="19" t="s">
        <v>29</v>
      </c>
      <c r="B29" s="20" t="s">
        <v>22</v>
      </c>
      <c r="C29" s="18"/>
      <c r="D29" s="62"/>
      <c r="E29" s="63"/>
      <c r="F29" s="64"/>
      <c r="G29" s="63"/>
      <c r="H29" s="64"/>
      <c r="K29" s="11"/>
    </row>
    <row r="30" spans="1:11" s="10" customFormat="1" ht="15" x14ac:dyDescent="0.2">
      <c r="A30" s="19" t="s">
        <v>30</v>
      </c>
      <c r="B30" s="20" t="s">
        <v>22</v>
      </c>
      <c r="C30" s="18"/>
      <c r="D30" s="62"/>
      <c r="E30" s="63"/>
      <c r="F30" s="64"/>
      <c r="G30" s="63"/>
      <c r="H30" s="64"/>
      <c r="K30" s="11"/>
    </row>
    <row r="31" spans="1:11" s="21" customFormat="1" ht="25.5" x14ac:dyDescent="0.2">
      <c r="A31" s="19" t="s">
        <v>31</v>
      </c>
      <c r="B31" s="20" t="s">
        <v>32</v>
      </c>
      <c r="C31" s="18"/>
      <c r="D31" s="62"/>
      <c r="E31" s="63"/>
      <c r="F31" s="64"/>
      <c r="G31" s="63"/>
      <c r="H31" s="64"/>
      <c r="I31" s="10"/>
      <c r="K31" s="22"/>
    </row>
    <row r="32" spans="1:11" s="21" customFormat="1" ht="15" x14ac:dyDescent="0.2">
      <c r="A32" s="24" t="s">
        <v>33</v>
      </c>
      <c r="B32" s="17" t="s">
        <v>34</v>
      </c>
      <c r="C32" s="18">
        <f>F32*12</f>
        <v>0</v>
      </c>
      <c r="D32" s="62">
        <f>G32*I32</f>
        <v>39589.870000000003</v>
      </c>
      <c r="E32" s="63">
        <f>H32*12</f>
        <v>8.16</v>
      </c>
      <c r="F32" s="65"/>
      <c r="G32" s="63">
        <f>H32*12</f>
        <v>8.16</v>
      </c>
      <c r="H32" s="64">
        <v>0.68</v>
      </c>
      <c r="I32" s="10">
        <v>4851.7</v>
      </c>
      <c r="J32" s="10">
        <v>1.07</v>
      </c>
      <c r="K32" s="11">
        <v>0.6</v>
      </c>
    </row>
    <row r="33" spans="1:11" s="14" customFormat="1" ht="15" x14ac:dyDescent="0.2">
      <c r="A33" s="24" t="s">
        <v>35</v>
      </c>
      <c r="B33" s="17" t="s">
        <v>36</v>
      </c>
      <c r="C33" s="18">
        <f>F33*12</f>
        <v>0</v>
      </c>
      <c r="D33" s="62">
        <f>G33*I33</f>
        <v>129249.29</v>
      </c>
      <c r="E33" s="63">
        <f>H33*12</f>
        <v>26.64</v>
      </c>
      <c r="F33" s="65"/>
      <c r="G33" s="63">
        <f>H33*12</f>
        <v>26.64</v>
      </c>
      <c r="H33" s="64">
        <v>2.2200000000000002</v>
      </c>
      <c r="I33" s="10">
        <v>4851.7</v>
      </c>
      <c r="J33" s="10">
        <v>1.07</v>
      </c>
      <c r="K33" s="11">
        <v>1.94</v>
      </c>
    </row>
    <row r="34" spans="1:11" s="14" customFormat="1" ht="30" x14ac:dyDescent="0.2">
      <c r="A34" s="24" t="s">
        <v>37</v>
      </c>
      <c r="B34" s="17" t="s">
        <v>38</v>
      </c>
      <c r="C34" s="25"/>
      <c r="D34" s="62">
        <v>1848.15</v>
      </c>
      <c r="E34" s="66">
        <f>H34*12</f>
        <v>0.36</v>
      </c>
      <c r="F34" s="65"/>
      <c r="G34" s="63">
        <f>D34/I34</f>
        <v>0.38</v>
      </c>
      <c r="H34" s="64">
        <f>G34/12</f>
        <v>0.03</v>
      </c>
      <c r="I34" s="10">
        <v>4851.7</v>
      </c>
      <c r="J34" s="10">
        <v>1.07</v>
      </c>
      <c r="K34" s="11">
        <v>0.03</v>
      </c>
    </row>
    <row r="35" spans="1:11" s="14" customFormat="1" ht="30" x14ac:dyDescent="0.2">
      <c r="A35" s="24" t="s">
        <v>39</v>
      </c>
      <c r="B35" s="17" t="s">
        <v>38</v>
      </c>
      <c r="C35" s="25"/>
      <c r="D35" s="62">
        <v>1848.15</v>
      </c>
      <c r="E35" s="66">
        <f>H35*12</f>
        <v>0.36</v>
      </c>
      <c r="F35" s="65"/>
      <c r="G35" s="63">
        <f>D35/I35</f>
        <v>0.38</v>
      </c>
      <c r="H35" s="64">
        <f>G35/12</f>
        <v>0.03</v>
      </c>
      <c r="I35" s="10">
        <v>4851.7</v>
      </c>
      <c r="J35" s="10">
        <v>1.07</v>
      </c>
      <c r="K35" s="11">
        <v>0.03</v>
      </c>
    </row>
    <row r="36" spans="1:11" s="14" customFormat="1" ht="30" x14ac:dyDescent="0.2">
      <c r="A36" s="24" t="s">
        <v>42</v>
      </c>
      <c r="B36" s="17" t="s">
        <v>28</v>
      </c>
      <c r="C36" s="25"/>
      <c r="D36" s="62">
        <v>3305.23</v>
      </c>
      <c r="E36" s="66"/>
      <c r="F36" s="65"/>
      <c r="G36" s="63">
        <f>D36/I36</f>
        <v>0.68</v>
      </c>
      <c r="H36" s="64">
        <f>G36/12</f>
        <v>0.06</v>
      </c>
      <c r="I36" s="10">
        <v>4851.7</v>
      </c>
      <c r="J36" s="10"/>
      <c r="K36" s="11"/>
    </row>
    <row r="37" spans="1:11" s="14" customFormat="1" ht="29.25" hidden="1" customHeight="1" x14ac:dyDescent="0.2">
      <c r="A37" s="24"/>
      <c r="B37" s="17" t="s">
        <v>28</v>
      </c>
      <c r="C37" s="25"/>
      <c r="D37" s="62"/>
      <c r="E37" s="66"/>
      <c r="F37" s="65"/>
      <c r="G37" s="63">
        <f>D37/I37</f>
        <v>0</v>
      </c>
      <c r="H37" s="64">
        <f>G37/12</f>
        <v>0</v>
      </c>
      <c r="I37" s="10">
        <v>4851.7</v>
      </c>
      <c r="J37" s="10"/>
      <c r="K37" s="11"/>
    </row>
    <row r="38" spans="1:11" s="14" customFormat="1" ht="20.25" customHeight="1" x14ac:dyDescent="0.2">
      <c r="A38" s="24" t="s">
        <v>41</v>
      </c>
      <c r="B38" s="17" t="s">
        <v>38</v>
      </c>
      <c r="C38" s="25"/>
      <c r="D38" s="62">
        <v>11670.68</v>
      </c>
      <c r="E38" s="66">
        <f>H38*12</f>
        <v>2.4</v>
      </c>
      <c r="F38" s="65"/>
      <c r="G38" s="63">
        <f>D38/I38</f>
        <v>2.41</v>
      </c>
      <c r="H38" s="64">
        <f>G38/12</f>
        <v>0.2</v>
      </c>
      <c r="I38" s="10">
        <v>4851.7</v>
      </c>
      <c r="J38" s="10">
        <v>1.07</v>
      </c>
      <c r="K38" s="11">
        <v>0.2</v>
      </c>
    </row>
    <row r="39" spans="1:11" s="14" customFormat="1" ht="30" hidden="1" x14ac:dyDescent="0.2">
      <c r="A39" s="24" t="s">
        <v>42</v>
      </c>
      <c r="B39" s="17" t="s">
        <v>28</v>
      </c>
      <c r="C39" s="25"/>
      <c r="D39" s="62">
        <f t="shared" ref="D39:D44" si="0">G39*I39</f>
        <v>0</v>
      </c>
      <c r="E39" s="66"/>
      <c r="F39" s="65"/>
      <c r="G39" s="63">
        <f t="shared" ref="G39:G44" si="1">H39*12</f>
        <v>0</v>
      </c>
      <c r="H39" s="64">
        <v>0</v>
      </c>
      <c r="I39" s="10">
        <v>4851.7</v>
      </c>
      <c r="J39" s="10">
        <v>1.07</v>
      </c>
      <c r="K39" s="11">
        <v>0</v>
      </c>
    </row>
    <row r="40" spans="1:11" s="14" customFormat="1" ht="30" hidden="1" x14ac:dyDescent="0.2">
      <c r="A40" s="24" t="s">
        <v>40</v>
      </c>
      <c r="B40" s="17" t="s">
        <v>28</v>
      </c>
      <c r="C40" s="25"/>
      <c r="D40" s="62">
        <f t="shared" si="0"/>
        <v>0</v>
      </c>
      <c r="E40" s="66"/>
      <c r="F40" s="65"/>
      <c r="G40" s="63">
        <f t="shared" si="1"/>
        <v>0</v>
      </c>
      <c r="H40" s="64">
        <v>0</v>
      </c>
      <c r="I40" s="10">
        <v>4851.7</v>
      </c>
      <c r="J40" s="10">
        <v>1.07</v>
      </c>
      <c r="K40" s="11">
        <v>0</v>
      </c>
    </row>
    <row r="41" spans="1:11" s="14" customFormat="1" ht="30" hidden="1" x14ac:dyDescent="0.2">
      <c r="A41" s="24" t="s">
        <v>43</v>
      </c>
      <c r="B41" s="17" t="s">
        <v>28</v>
      </c>
      <c r="C41" s="25"/>
      <c r="D41" s="62">
        <f t="shared" si="0"/>
        <v>0</v>
      </c>
      <c r="E41" s="66"/>
      <c r="F41" s="65"/>
      <c r="G41" s="63">
        <f t="shared" si="1"/>
        <v>0</v>
      </c>
      <c r="H41" s="64">
        <v>0</v>
      </c>
      <c r="I41" s="10">
        <v>4851.7</v>
      </c>
      <c r="J41" s="10">
        <v>1.07</v>
      </c>
      <c r="K41" s="11">
        <v>0</v>
      </c>
    </row>
    <row r="42" spans="1:11" s="14" customFormat="1" ht="15" x14ac:dyDescent="0.2">
      <c r="A42" s="24" t="s">
        <v>44</v>
      </c>
      <c r="B42" s="17" t="s">
        <v>45</v>
      </c>
      <c r="C42" s="25">
        <f>F42*12</f>
        <v>0</v>
      </c>
      <c r="D42" s="62">
        <f t="shared" si="0"/>
        <v>2328.8200000000002</v>
      </c>
      <c r="E42" s="66">
        <f>H42*12</f>
        <v>0.48</v>
      </c>
      <c r="F42" s="65"/>
      <c r="G42" s="63">
        <f t="shared" si="1"/>
        <v>0.48</v>
      </c>
      <c r="H42" s="64">
        <v>0.04</v>
      </c>
      <c r="I42" s="10">
        <v>4851.7</v>
      </c>
      <c r="J42" s="10">
        <v>1.07</v>
      </c>
      <c r="K42" s="11">
        <v>0.03</v>
      </c>
    </row>
    <row r="43" spans="1:11" s="14" customFormat="1" ht="15" x14ac:dyDescent="0.2">
      <c r="A43" s="24" t="s">
        <v>46</v>
      </c>
      <c r="B43" s="26" t="s">
        <v>47</v>
      </c>
      <c r="C43" s="27">
        <f>F43*12</f>
        <v>0</v>
      </c>
      <c r="D43" s="62">
        <f t="shared" si="0"/>
        <v>1746.61</v>
      </c>
      <c r="E43" s="66">
        <f>H43*12</f>
        <v>0.36</v>
      </c>
      <c r="F43" s="65"/>
      <c r="G43" s="63">
        <f t="shared" si="1"/>
        <v>0.36</v>
      </c>
      <c r="H43" s="64">
        <v>0.03</v>
      </c>
      <c r="I43" s="10">
        <v>4851.7</v>
      </c>
      <c r="J43" s="10">
        <v>1.07</v>
      </c>
      <c r="K43" s="11">
        <v>0.02</v>
      </c>
    </row>
    <row r="44" spans="1:11" s="14" customFormat="1" ht="30" x14ac:dyDescent="0.2">
      <c r="A44" s="24" t="s">
        <v>48</v>
      </c>
      <c r="B44" s="17" t="s">
        <v>49</v>
      </c>
      <c r="C44" s="25">
        <f>F44*12</f>
        <v>0</v>
      </c>
      <c r="D44" s="62">
        <f t="shared" si="0"/>
        <v>2328.8200000000002</v>
      </c>
      <c r="E44" s="66">
        <f>H44*12</f>
        <v>0.48</v>
      </c>
      <c r="F44" s="65"/>
      <c r="G44" s="63">
        <f t="shared" si="1"/>
        <v>0.48</v>
      </c>
      <c r="H44" s="64">
        <v>0.04</v>
      </c>
      <c r="I44" s="10">
        <v>4851.7</v>
      </c>
      <c r="J44" s="10">
        <v>1.07</v>
      </c>
      <c r="K44" s="11">
        <v>0.03</v>
      </c>
    </row>
    <row r="45" spans="1:11" s="14" customFormat="1" ht="15" x14ac:dyDescent="0.2">
      <c r="A45" s="24" t="s">
        <v>50</v>
      </c>
      <c r="B45" s="17"/>
      <c r="C45" s="18"/>
      <c r="D45" s="63">
        <f>D47+D48+D49+D50+D51+D52+D53+D54+D55+D56+D57+D60</f>
        <v>48742.400000000001</v>
      </c>
      <c r="E45" s="63"/>
      <c r="F45" s="65"/>
      <c r="G45" s="63">
        <f>D45/I45</f>
        <v>11.55</v>
      </c>
      <c r="H45" s="64">
        <f>G45/12</f>
        <v>0.96</v>
      </c>
      <c r="I45" s="10">
        <v>4221.5</v>
      </c>
      <c r="J45" s="10">
        <v>1.07</v>
      </c>
      <c r="K45" s="11">
        <v>0.82</v>
      </c>
    </row>
    <row r="46" spans="1:11" s="14" customFormat="1" ht="15" hidden="1" x14ac:dyDescent="0.2">
      <c r="A46" s="28"/>
      <c r="B46" s="29"/>
      <c r="C46" s="30"/>
      <c r="D46" s="67"/>
      <c r="E46" s="68"/>
      <c r="F46" s="69"/>
      <c r="G46" s="68"/>
      <c r="H46" s="69"/>
      <c r="I46" s="10"/>
      <c r="J46" s="10"/>
      <c r="K46" s="11"/>
    </row>
    <row r="47" spans="1:11" s="14" customFormat="1" ht="15" x14ac:dyDescent="0.2">
      <c r="A47" s="28" t="s">
        <v>51</v>
      </c>
      <c r="B47" s="29" t="s">
        <v>52</v>
      </c>
      <c r="C47" s="30"/>
      <c r="D47" s="67">
        <v>392.99</v>
      </c>
      <c r="E47" s="68"/>
      <c r="F47" s="69"/>
      <c r="G47" s="68"/>
      <c r="H47" s="69"/>
      <c r="I47" s="10">
        <v>4221.5</v>
      </c>
      <c r="J47" s="10">
        <v>1.07</v>
      </c>
      <c r="K47" s="11">
        <v>0.01</v>
      </c>
    </row>
    <row r="48" spans="1:11" s="14" customFormat="1" ht="15" x14ac:dyDescent="0.2">
      <c r="A48" s="28" t="s">
        <v>53</v>
      </c>
      <c r="B48" s="29" t="s">
        <v>54</v>
      </c>
      <c r="C48" s="30">
        <f>F48*12</f>
        <v>0</v>
      </c>
      <c r="D48" s="67">
        <v>1247.46</v>
      </c>
      <c r="E48" s="68">
        <f>H48*12</f>
        <v>0</v>
      </c>
      <c r="F48" s="69"/>
      <c r="G48" s="68"/>
      <c r="H48" s="69"/>
      <c r="I48" s="10">
        <v>4851.7</v>
      </c>
      <c r="J48" s="10">
        <v>1.07</v>
      </c>
      <c r="K48" s="11">
        <v>0.02</v>
      </c>
    </row>
    <row r="49" spans="1:11" s="14" customFormat="1" ht="15" x14ac:dyDescent="0.2">
      <c r="A49" s="28" t="s">
        <v>123</v>
      </c>
      <c r="B49" s="33" t="s">
        <v>52</v>
      </c>
      <c r="C49" s="34"/>
      <c r="D49" s="117">
        <v>2222.8200000000002</v>
      </c>
      <c r="E49" s="34"/>
      <c r="F49" s="118"/>
      <c r="G49" s="34"/>
      <c r="H49" s="118"/>
      <c r="I49" s="10">
        <v>4221.5</v>
      </c>
      <c r="J49" s="10"/>
      <c r="K49" s="11"/>
    </row>
    <row r="50" spans="1:11" s="14" customFormat="1" ht="15" x14ac:dyDescent="0.2">
      <c r="A50" s="28" t="s">
        <v>120</v>
      </c>
      <c r="B50" s="29" t="s">
        <v>52</v>
      </c>
      <c r="C50" s="30">
        <f>F50*12</f>
        <v>0</v>
      </c>
      <c r="D50" s="67">
        <v>10464.06</v>
      </c>
      <c r="E50" s="68">
        <f>H50*12</f>
        <v>0</v>
      </c>
      <c r="F50" s="69"/>
      <c r="G50" s="68"/>
      <c r="H50" s="69"/>
      <c r="I50" s="10">
        <v>4851.7</v>
      </c>
      <c r="J50" s="10">
        <v>1.07</v>
      </c>
      <c r="K50" s="11">
        <v>0.21</v>
      </c>
    </row>
    <row r="51" spans="1:11" s="21" customFormat="1" ht="15" x14ac:dyDescent="0.2">
      <c r="A51" s="28" t="s">
        <v>55</v>
      </c>
      <c r="B51" s="29" t="s">
        <v>52</v>
      </c>
      <c r="C51" s="30">
        <f>F51*12</f>
        <v>0</v>
      </c>
      <c r="D51" s="67">
        <v>2377.23</v>
      </c>
      <c r="E51" s="68">
        <f>H51*12</f>
        <v>0</v>
      </c>
      <c r="F51" s="69"/>
      <c r="G51" s="68"/>
      <c r="H51" s="69"/>
      <c r="I51" s="10">
        <v>4851.7</v>
      </c>
      <c r="J51" s="10">
        <v>1.07</v>
      </c>
      <c r="K51" s="11">
        <v>0.04</v>
      </c>
    </row>
    <row r="52" spans="1:11" s="14" customFormat="1" ht="15" x14ac:dyDescent="0.2">
      <c r="A52" s="28" t="s">
        <v>56</v>
      </c>
      <c r="B52" s="29" t="s">
        <v>52</v>
      </c>
      <c r="C52" s="30">
        <f>F52*12</f>
        <v>0</v>
      </c>
      <c r="D52" s="67">
        <v>7065.55</v>
      </c>
      <c r="E52" s="68">
        <f>H52*12</f>
        <v>0</v>
      </c>
      <c r="F52" s="69"/>
      <c r="G52" s="68"/>
      <c r="H52" s="69"/>
      <c r="I52" s="10">
        <v>4221.5</v>
      </c>
      <c r="J52" s="10">
        <v>1.07</v>
      </c>
      <c r="K52" s="11">
        <v>0.12</v>
      </c>
    </row>
    <row r="53" spans="1:11" s="14" customFormat="1" ht="15" x14ac:dyDescent="0.2">
      <c r="A53" s="28" t="s">
        <v>57</v>
      </c>
      <c r="B53" s="29" t="s">
        <v>52</v>
      </c>
      <c r="C53" s="30">
        <f>F53*12</f>
        <v>0</v>
      </c>
      <c r="D53" s="67">
        <v>831.63</v>
      </c>
      <c r="E53" s="68">
        <f>H53*12</f>
        <v>0</v>
      </c>
      <c r="F53" s="69"/>
      <c r="G53" s="68"/>
      <c r="H53" s="69"/>
      <c r="I53" s="10">
        <v>4221.5</v>
      </c>
      <c r="J53" s="10">
        <v>1.07</v>
      </c>
      <c r="K53" s="11">
        <v>0.01</v>
      </c>
    </row>
    <row r="54" spans="1:11" s="14" customFormat="1" ht="15" x14ac:dyDescent="0.2">
      <c r="A54" s="28" t="s">
        <v>58</v>
      </c>
      <c r="B54" s="29" t="s">
        <v>52</v>
      </c>
      <c r="C54" s="30"/>
      <c r="D54" s="67">
        <v>1188.57</v>
      </c>
      <c r="E54" s="68"/>
      <c r="F54" s="69"/>
      <c r="G54" s="68"/>
      <c r="H54" s="69"/>
      <c r="I54" s="10">
        <v>4851.7</v>
      </c>
      <c r="J54" s="10">
        <v>1.07</v>
      </c>
      <c r="K54" s="11">
        <v>0.02</v>
      </c>
    </row>
    <row r="55" spans="1:11" s="14" customFormat="1" ht="15" x14ac:dyDescent="0.2">
      <c r="A55" s="28" t="s">
        <v>59</v>
      </c>
      <c r="B55" s="29" t="s">
        <v>54</v>
      </c>
      <c r="C55" s="30"/>
      <c r="D55" s="67">
        <v>4754.46</v>
      </c>
      <c r="E55" s="68"/>
      <c r="F55" s="69"/>
      <c r="G55" s="68"/>
      <c r="H55" s="69"/>
      <c r="I55" s="10">
        <v>4851.7</v>
      </c>
      <c r="J55" s="10">
        <v>1.07</v>
      </c>
      <c r="K55" s="11">
        <v>0.09</v>
      </c>
    </row>
    <row r="56" spans="1:11" s="14" customFormat="1" ht="25.5" x14ac:dyDescent="0.2">
      <c r="A56" s="28" t="s">
        <v>60</v>
      </c>
      <c r="B56" s="29" t="s">
        <v>52</v>
      </c>
      <c r="C56" s="30">
        <f>F56*12</f>
        <v>0</v>
      </c>
      <c r="D56" s="67">
        <v>3259.5</v>
      </c>
      <c r="E56" s="68">
        <f>H56*12</f>
        <v>0</v>
      </c>
      <c r="F56" s="69"/>
      <c r="G56" s="68"/>
      <c r="H56" s="69"/>
      <c r="I56" s="10">
        <v>4851.7</v>
      </c>
      <c r="J56" s="10">
        <v>1.07</v>
      </c>
      <c r="K56" s="11">
        <v>0.05</v>
      </c>
    </row>
    <row r="57" spans="1:11" s="14" customFormat="1" ht="15" x14ac:dyDescent="0.2">
      <c r="A57" s="28" t="s">
        <v>61</v>
      </c>
      <c r="B57" s="29" t="s">
        <v>52</v>
      </c>
      <c r="C57" s="30"/>
      <c r="D57" s="67">
        <v>8173.64</v>
      </c>
      <c r="E57" s="68"/>
      <c r="F57" s="69"/>
      <c r="G57" s="68"/>
      <c r="H57" s="69"/>
      <c r="I57" s="10">
        <v>4221.5</v>
      </c>
      <c r="J57" s="10">
        <v>1.07</v>
      </c>
      <c r="K57" s="11">
        <v>0.01</v>
      </c>
    </row>
    <row r="58" spans="1:11" s="14" customFormat="1" ht="15" hidden="1" x14ac:dyDescent="0.2">
      <c r="A58" s="28"/>
      <c r="B58" s="29"/>
      <c r="C58" s="31"/>
      <c r="D58" s="67"/>
      <c r="E58" s="70"/>
      <c r="F58" s="69"/>
      <c r="G58" s="68"/>
      <c r="H58" s="69"/>
      <c r="I58" s="10"/>
      <c r="J58" s="10"/>
      <c r="K58" s="11"/>
    </row>
    <row r="59" spans="1:11" s="14" customFormat="1" ht="15" hidden="1" x14ac:dyDescent="0.2">
      <c r="A59" s="32"/>
      <c r="B59" s="29"/>
      <c r="C59" s="30"/>
      <c r="D59" s="67"/>
      <c r="E59" s="68"/>
      <c r="F59" s="69"/>
      <c r="G59" s="68"/>
      <c r="H59" s="69"/>
      <c r="I59" s="10"/>
      <c r="J59" s="10"/>
      <c r="K59" s="11"/>
    </row>
    <row r="60" spans="1:11" s="14" customFormat="1" ht="25.5" x14ac:dyDescent="0.2">
      <c r="A60" s="28" t="s">
        <v>114</v>
      </c>
      <c r="B60" s="33" t="s">
        <v>28</v>
      </c>
      <c r="C60" s="34"/>
      <c r="D60" s="117">
        <v>6764.49</v>
      </c>
      <c r="E60" s="34"/>
      <c r="F60" s="118"/>
      <c r="G60" s="34"/>
      <c r="H60" s="118"/>
      <c r="I60" s="10">
        <v>4851.7</v>
      </c>
      <c r="J60" s="10">
        <v>1.07</v>
      </c>
      <c r="K60" s="11">
        <v>0.02</v>
      </c>
    </row>
    <row r="61" spans="1:11" s="14" customFormat="1" ht="30" x14ac:dyDescent="0.2">
      <c r="A61" s="24" t="s">
        <v>62</v>
      </c>
      <c r="B61" s="17"/>
      <c r="C61" s="18"/>
      <c r="D61" s="63">
        <f>D62+D63+D64+D65+D70+D71+D72+D73+D74</f>
        <v>45910.38</v>
      </c>
      <c r="E61" s="63"/>
      <c r="F61" s="65"/>
      <c r="G61" s="63">
        <f>D61/I61</f>
        <v>9.4600000000000009</v>
      </c>
      <c r="H61" s="64">
        <f>G61/12</f>
        <v>0.79</v>
      </c>
      <c r="I61" s="10">
        <v>4851.7</v>
      </c>
      <c r="J61" s="10">
        <v>1.07</v>
      </c>
      <c r="K61" s="11">
        <v>0.87</v>
      </c>
    </row>
    <row r="62" spans="1:11" s="14" customFormat="1" ht="15" customHeight="1" x14ac:dyDescent="0.2">
      <c r="A62" s="28" t="s">
        <v>63</v>
      </c>
      <c r="B62" s="29" t="s">
        <v>64</v>
      </c>
      <c r="C62" s="30"/>
      <c r="D62" s="67">
        <v>2377.23</v>
      </c>
      <c r="E62" s="68"/>
      <c r="F62" s="69"/>
      <c r="G62" s="68"/>
      <c r="H62" s="69"/>
      <c r="I62" s="10">
        <v>4851.7</v>
      </c>
      <c r="J62" s="10">
        <v>1.07</v>
      </c>
      <c r="K62" s="11">
        <v>0.03</v>
      </c>
    </row>
    <row r="63" spans="1:11" s="14" customFormat="1" ht="25.5" x14ac:dyDescent="0.2">
      <c r="A63" s="28" t="s">
        <v>65</v>
      </c>
      <c r="B63" s="33" t="s">
        <v>52</v>
      </c>
      <c r="C63" s="30"/>
      <c r="D63" s="67">
        <v>1584.82</v>
      </c>
      <c r="E63" s="68"/>
      <c r="F63" s="69"/>
      <c r="G63" s="68"/>
      <c r="H63" s="69"/>
      <c r="I63" s="10">
        <v>4851.7</v>
      </c>
      <c r="J63" s="10">
        <v>1.07</v>
      </c>
      <c r="K63" s="11">
        <v>0.02</v>
      </c>
    </row>
    <row r="64" spans="1:11" s="14" customFormat="1" ht="17.25" customHeight="1" x14ac:dyDescent="0.2">
      <c r="A64" s="28" t="s">
        <v>66</v>
      </c>
      <c r="B64" s="29" t="s">
        <v>67</v>
      </c>
      <c r="C64" s="30"/>
      <c r="D64" s="67">
        <v>1663.21</v>
      </c>
      <c r="E64" s="68"/>
      <c r="F64" s="69"/>
      <c r="G64" s="68"/>
      <c r="H64" s="69"/>
      <c r="I64" s="10">
        <v>4851.7</v>
      </c>
      <c r="J64" s="10">
        <v>1.07</v>
      </c>
      <c r="K64" s="11">
        <v>0.02</v>
      </c>
    </row>
    <row r="65" spans="1:11" s="14" customFormat="1" ht="25.5" x14ac:dyDescent="0.2">
      <c r="A65" s="28" t="s">
        <v>68</v>
      </c>
      <c r="B65" s="29" t="s">
        <v>69</v>
      </c>
      <c r="C65" s="30"/>
      <c r="D65" s="67">
        <v>1584.8</v>
      </c>
      <c r="E65" s="68"/>
      <c r="F65" s="69"/>
      <c r="G65" s="68"/>
      <c r="H65" s="69"/>
      <c r="I65" s="10">
        <v>4851.7</v>
      </c>
      <c r="J65" s="10">
        <v>1.07</v>
      </c>
      <c r="K65" s="11">
        <v>0.02</v>
      </c>
    </row>
    <row r="66" spans="1:11" s="14" customFormat="1" ht="15" hidden="1" x14ac:dyDescent="0.2">
      <c r="A66" s="28"/>
      <c r="B66" s="29"/>
      <c r="C66" s="30"/>
      <c r="D66" s="67"/>
      <c r="E66" s="68"/>
      <c r="F66" s="69"/>
      <c r="G66" s="68"/>
      <c r="H66" s="69"/>
      <c r="I66" s="10">
        <v>4851.7</v>
      </c>
      <c r="J66" s="10"/>
      <c r="K66" s="11"/>
    </row>
    <row r="67" spans="1:11" s="14" customFormat="1" ht="15" hidden="1" x14ac:dyDescent="0.2">
      <c r="A67" s="28" t="s">
        <v>70</v>
      </c>
      <c r="B67" s="29" t="s">
        <v>67</v>
      </c>
      <c r="C67" s="30"/>
      <c r="D67" s="67"/>
      <c r="E67" s="68"/>
      <c r="F67" s="69"/>
      <c r="G67" s="68"/>
      <c r="H67" s="69"/>
      <c r="I67" s="10">
        <v>4851.7</v>
      </c>
      <c r="J67" s="10">
        <v>1.07</v>
      </c>
      <c r="K67" s="11">
        <v>0</v>
      </c>
    </row>
    <row r="68" spans="1:11" s="14" customFormat="1" ht="15" hidden="1" x14ac:dyDescent="0.2">
      <c r="A68" s="28" t="s">
        <v>71</v>
      </c>
      <c r="B68" s="29" t="s">
        <v>52</v>
      </c>
      <c r="C68" s="30"/>
      <c r="D68" s="67"/>
      <c r="E68" s="68"/>
      <c r="F68" s="69"/>
      <c r="G68" s="68"/>
      <c r="H68" s="69"/>
      <c r="I68" s="10">
        <v>4851.7</v>
      </c>
      <c r="J68" s="10">
        <v>1.07</v>
      </c>
      <c r="K68" s="11">
        <v>0</v>
      </c>
    </row>
    <row r="69" spans="1:11" s="14" customFormat="1" ht="25.5" hidden="1" x14ac:dyDescent="0.2">
      <c r="A69" s="28" t="s">
        <v>72</v>
      </c>
      <c r="B69" s="29" t="s">
        <v>52</v>
      </c>
      <c r="C69" s="30"/>
      <c r="D69" s="67"/>
      <c r="E69" s="68"/>
      <c r="F69" s="69"/>
      <c r="G69" s="68"/>
      <c r="H69" s="69"/>
      <c r="I69" s="10">
        <v>4851.7</v>
      </c>
      <c r="J69" s="10">
        <v>1.07</v>
      </c>
      <c r="K69" s="11">
        <v>0</v>
      </c>
    </row>
    <row r="70" spans="1:11" s="14" customFormat="1" ht="15" x14ac:dyDescent="0.2">
      <c r="A70" s="28" t="s">
        <v>121</v>
      </c>
      <c r="B70" s="33" t="s">
        <v>52</v>
      </c>
      <c r="C70" s="30"/>
      <c r="D70" s="67">
        <v>761.57</v>
      </c>
      <c r="E70" s="68"/>
      <c r="F70" s="69"/>
      <c r="G70" s="68"/>
      <c r="H70" s="69"/>
      <c r="I70" s="10">
        <v>4851.7</v>
      </c>
      <c r="J70" s="10">
        <v>1.07</v>
      </c>
      <c r="K70" s="11">
        <v>0.02</v>
      </c>
    </row>
    <row r="71" spans="1:11" s="14" customFormat="1" ht="27.75" customHeight="1" x14ac:dyDescent="0.2">
      <c r="A71" s="28" t="s">
        <v>73</v>
      </c>
      <c r="B71" s="29" t="s">
        <v>28</v>
      </c>
      <c r="C71" s="30"/>
      <c r="D71" s="67">
        <v>11044.32</v>
      </c>
      <c r="E71" s="68"/>
      <c r="F71" s="69"/>
      <c r="G71" s="68"/>
      <c r="H71" s="69"/>
      <c r="I71" s="10">
        <v>4851.7</v>
      </c>
      <c r="J71" s="10">
        <v>1.07</v>
      </c>
      <c r="K71" s="11">
        <v>0.17</v>
      </c>
    </row>
    <row r="72" spans="1:11" s="14" customFormat="1" ht="17.25" customHeight="1" x14ac:dyDescent="0.2">
      <c r="A72" s="32" t="s">
        <v>74</v>
      </c>
      <c r="B72" s="29" t="s">
        <v>38</v>
      </c>
      <c r="C72" s="31"/>
      <c r="D72" s="67">
        <v>5636.64</v>
      </c>
      <c r="E72" s="70"/>
      <c r="F72" s="69"/>
      <c r="G72" s="68"/>
      <c r="H72" s="69"/>
      <c r="I72" s="10">
        <v>4851.7</v>
      </c>
      <c r="J72" s="10">
        <v>1.07</v>
      </c>
      <c r="K72" s="11">
        <v>0.09</v>
      </c>
    </row>
    <row r="73" spans="1:11" s="14" customFormat="1" ht="24.75" customHeight="1" x14ac:dyDescent="0.2">
      <c r="A73" s="28" t="s">
        <v>115</v>
      </c>
      <c r="B73" s="29" t="s">
        <v>28</v>
      </c>
      <c r="C73" s="30"/>
      <c r="D73" s="67">
        <v>4727.53</v>
      </c>
      <c r="E73" s="70"/>
      <c r="F73" s="69"/>
      <c r="G73" s="68"/>
      <c r="H73" s="69"/>
      <c r="I73" s="10">
        <v>4851.7</v>
      </c>
      <c r="J73" s="10">
        <v>1.07</v>
      </c>
      <c r="K73" s="11">
        <v>0.37</v>
      </c>
    </row>
    <row r="74" spans="1:11" s="14" customFormat="1" ht="24.75" customHeight="1" x14ac:dyDescent="0.2">
      <c r="A74" s="28" t="s">
        <v>128</v>
      </c>
      <c r="B74" s="33" t="s">
        <v>52</v>
      </c>
      <c r="C74" s="30"/>
      <c r="D74" s="84">
        <v>16530.259999999998</v>
      </c>
      <c r="E74" s="70"/>
      <c r="F74" s="69"/>
      <c r="G74" s="70"/>
      <c r="H74" s="85"/>
      <c r="I74" s="10">
        <v>4851.7</v>
      </c>
      <c r="J74" s="10"/>
      <c r="K74" s="11"/>
    </row>
    <row r="75" spans="1:11" s="14" customFormat="1" ht="25.5" customHeight="1" x14ac:dyDescent="0.2">
      <c r="A75" s="24" t="s">
        <v>75</v>
      </c>
      <c r="B75" s="29"/>
      <c r="C75" s="30"/>
      <c r="D75" s="63">
        <f>D76+D77</f>
        <v>10216.620000000001</v>
      </c>
      <c r="E75" s="68"/>
      <c r="F75" s="69"/>
      <c r="G75" s="63">
        <f>D75/I75</f>
        <v>2.11</v>
      </c>
      <c r="H75" s="64">
        <f>G75/12</f>
        <v>0.18</v>
      </c>
      <c r="I75" s="10">
        <v>4851.7</v>
      </c>
      <c r="J75" s="10">
        <v>1.07</v>
      </c>
      <c r="K75" s="11">
        <v>0.05</v>
      </c>
    </row>
    <row r="76" spans="1:11" s="14" customFormat="1" ht="15" x14ac:dyDescent="0.2">
      <c r="A76" s="28" t="s">
        <v>116</v>
      </c>
      <c r="B76" s="29"/>
      <c r="C76" s="30"/>
      <c r="D76" s="67">
        <v>9455.0499999999993</v>
      </c>
      <c r="E76" s="68"/>
      <c r="F76" s="69"/>
      <c r="G76" s="68"/>
      <c r="H76" s="69"/>
      <c r="I76" s="10">
        <v>4851.7</v>
      </c>
      <c r="J76" s="10">
        <v>1.07</v>
      </c>
      <c r="K76" s="11">
        <v>0.02</v>
      </c>
    </row>
    <row r="77" spans="1:11" s="14" customFormat="1" ht="18" customHeight="1" x14ac:dyDescent="0.2">
      <c r="A77" s="28" t="s">
        <v>122</v>
      </c>
      <c r="B77" s="29" t="s">
        <v>52</v>
      </c>
      <c r="C77" s="30"/>
      <c r="D77" s="67">
        <v>761.57</v>
      </c>
      <c r="E77" s="68"/>
      <c r="F77" s="69"/>
      <c r="G77" s="68"/>
      <c r="H77" s="69"/>
      <c r="I77" s="10">
        <v>4851.7</v>
      </c>
      <c r="J77" s="10">
        <v>1.07</v>
      </c>
      <c r="K77" s="11">
        <v>0.03</v>
      </c>
    </row>
    <row r="78" spans="1:11" s="14" customFormat="1" ht="15" hidden="1" x14ac:dyDescent="0.2">
      <c r="A78" s="28" t="s">
        <v>76</v>
      </c>
      <c r="B78" s="29" t="s">
        <v>38</v>
      </c>
      <c r="C78" s="30"/>
      <c r="D78" s="67">
        <f>G78*I78</f>
        <v>0</v>
      </c>
      <c r="E78" s="68"/>
      <c r="F78" s="69"/>
      <c r="G78" s="68">
        <f>H78*12</f>
        <v>0</v>
      </c>
      <c r="H78" s="69">
        <v>0</v>
      </c>
      <c r="I78" s="10">
        <v>4221.5</v>
      </c>
      <c r="J78" s="10">
        <v>1.07</v>
      </c>
      <c r="K78" s="11">
        <v>0</v>
      </c>
    </row>
    <row r="79" spans="1:11" s="14" customFormat="1" ht="15" x14ac:dyDescent="0.2">
      <c r="A79" s="24" t="s">
        <v>77</v>
      </c>
      <c r="B79" s="29"/>
      <c r="C79" s="30"/>
      <c r="D79" s="63">
        <f>D80+D81+D82+D86</f>
        <v>15581.89</v>
      </c>
      <c r="E79" s="68"/>
      <c r="F79" s="69"/>
      <c r="G79" s="63">
        <f>D79/I79</f>
        <v>3.69</v>
      </c>
      <c r="H79" s="64">
        <f>G79/12</f>
        <v>0.31</v>
      </c>
      <c r="I79" s="10">
        <v>4221.5</v>
      </c>
      <c r="J79" s="10">
        <v>1.07</v>
      </c>
      <c r="K79" s="11">
        <v>0.37</v>
      </c>
    </row>
    <row r="80" spans="1:11" s="14" customFormat="1" ht="15" x14ac:dyDescent="0.2">
      <c r="A80" s="28" t="s">
        <v>78</v>
      </c>
      <c r="B80" s="29" t="s">
        <v>38</v>
      </c>
      <c r="C80" s="30"/>
      <c r="D80" s="67">
        <v>1104.48</v>
      </c>
      <c r="E80" s="68"/>
      <c r="F80" s="69"/>
      <c r="G80" s="68"/>
      <c r="H80" s="69"/>
      <c r="I80" s="10">
        <v>4221.5</v>
      </c>
      <c r="J80" s="10">
        <v>1.07</v>
      </c>
      <c r="K80" s="11">
        <v>0.02</v>
      </c>
    </row>
    <row r="81" spans="1:11" s="10" customFormat="1" ht="15" x14ac:dyDescent="0.2">
      <c r="A81" s="28" t="s">
        <v>79</v>
      </c>
      <c r="B81" s="29" t="s">
        <v>52</v>
      </c>
      <c r="C81" s="30"/>
      <c r="D81" s="67">
        <v>9479.64</v>
      </c>
      <c r="E81" s="68"/>
      <c r="F81" s="69"/>
      <c r="G81" s="68"/>
      <c r="H81" s="69"/>
      <c r="I81" s="10">
        <v>4221.5</v>
      </c>
      <c r="J81" s="10">
        <v>1.07</v>
      </c>
      <c r="K81" s="11">
        <v>0.16</v>
      </c>
    </row>
    <row r="82" spans="1:11" s="14" customFormat="1" ht="15" x14ac:dyDescent="0.2">
      <c r="A82" s="28" t="s">
        <v>80</v>
      </c>
      <c r="B82" s="29" t="s">
        <v>52</v>
      </c>
      <c r="C82" s="30"/>
      <c r="D82" s="67">
        <v>828.31</v>
      </c>
      <c r="E82" s="68"/>
      <c r="F82" s="69"/>
      <c r="G82" s="68"/>
      <c r="H82" s="69"/>
      <c r="I82" s="10">
        <v>4851.7</v>
      </c>
      <c r="J82" s="10">
        <v>1.07</v>
      </c>
      <c r="K82" s="11">
        <v>0.01</v>
      </c>
    </row>
    <row r="83" spans="1:11" s="10" customFormat="1" ht="25.5" hidden="1" x14ac:dyDescent="0.2">
      <c r="A83" s="32" t="s">
        <v>81</v>
      </c>
      <c r="B83" s="29" t="s">
        <v>28</v>
      </c>
      <c r="C83" s="30"/>
      <c r="D83" s="67">
        <f>G83*I83</f>
        <v>0</v>
      </c>
      <c r="E83" s="68"/>
      <c r="F83" s="69"/>
      <c r="G83" s="68"/>
      <c r="H83" s="69"/>
      <c r="I83" s="10">
        <v>4221.5</v>
      </c>
      <c r="J83" s="10">
        <v>1.07</v>
      </c>
      <c r="K83" s="11">
        <v>0</v>
      </c>
    </row>
    <row r="84" spans="1:11" s="14" customFormat="1" ht="25.5" hidden="1" x14ac:dyDescent="0.2">
      <c r="A84" s="32" t="s">
        <v>82</v>
      </c>
      <c r="B84" s="29" t="s">
        <v>28</v>
      </c>
      <c r="C84" s="30"/>
      <c r="D84" s="67">
        <f>G84*I84</f>
        <v>0</v>
      </c>
      <c r="E84" s="68"/>
      <c r="F84" s="69"/>
      <c r="G84" s="68"/>
      <c r="H84" s="69"/>
      <c r="I84" s="10">
        <v>4221.5</v>
      </c>
      <c r="J84" s="10">
        <v>1.07</v>
      </c>
      <c r="K84" s="11">
        <v>0</v>
      </c>
    </row>
    <row r="85" spans="1:11" s="14" customFormat="1" ht="25.5" hidden="1" x14ac:dyDescent="0.2">
      <c r="A85" s="32" t="s">
        <v>83</v>
      </c>
      <c r="B85" s="29" t="s">
        <v>28</v>
      </c>
      <c r="C85" s="30"/>
      <c r="D85" s="67">
        <f>G85*I85</f>
        <v>0</v>
      </c>
      <c r="E85" s="68"/>
      <c r="F85" s="69"/>
      <c r="G85" s="68"/>
      <c r="H85" s="69"/>
      <c r="I85" s="10">
        <v>4221.5</v>
      </c>
      <c r="J85" s="10">
        <v>1.07</v>
      </c>
      <c r="K85" s="11">
        <v>0</v>
      </c>
    </row>
    <row r="86" spans="1:11" s="14" customFormat="1" ht="25.5" customHeight="1" x14ac:dyDescent="0.2">
      <c r="A86" s="32" t="s">
        <v>84</v>
      </c>
      <c r="B86" s="29" t="s">
        <v>28</v>
      </c>
      <c r="C86" s="30"/>
      <c r="D86" s="67">
        <v>4169.46</v>
      </c>
      <c r="E86" s="68"/>
      <c r="F86" s="69"/>
      <c r="G86" s="68"/>
      <c r="H86" s="69"/>
      <c r="I86" s="10">
        <v>4221.5</v>
      </c>
      <c r="J86" s="10">
        <v>1.07</v>
      </c>
      <c r="K86" s="11">
        <v>7.0000000000000007E-2</v>
      </c>
    </row>
    <row r="87" spans="1:11" s="14" customFormat="1" ht="20.25" customHeight="1" x14ac:dyDescent="0.2">
      <c r="A87" s="24" t="s">
        <v>85</v>
      </c>
      <c r="B87" s="29"/>
      <c r="C87" s="30"/>
      <c r="D87" s="63">
        <f>D88+D89</f>
        <v>993.79</v>
      </c>
      <c r="E87" s="68"/>
      <c r="F87" s="69"/>
      <c r="G87" s="63">
        <f>D87/I87</f>
        <v>0.24</v>
      </c>
      <c r="H87" s="64">
        <f>G87/12</f>
        <v>0.02</v>
      </c>
      <c r="I87" s="10">
        <v>4221.5</v>
      </c>
      <c r="J87" s="10">
        <v>1.07</v>
      </c>
      <c r="K87" s="11">
        <v>0.1</v>
      </c>
    </row>
    <row r="88" spans="1:11" s="10" customFormat="1" ht="15" x14ac:dyDescent="0.2">
      <c r="A88" s="28" t="s">
        <v>86</v>
      </c>
      <c r="B88" s="29" t="s">
        <v>52</v>
      </c>
      <c r="C88" s="30"/>
      <c r="D88" s="67">
        <v>993.79</v>
      </c>
      <c r="E88" s="68"/>
      <c r="F88" s="69"/>
      <c r="G88" s="68"/>
      <c r="H88" s="69"/>
      <c r="I88" s="10">
        <v>4851.7</v>
      </c>
      <c r="J88" s="10">
        <v>1.07</v>
      </c>
      <c r="K88" s="11">
        <v>0.01</v>
      </c>
    </row>
    <row r="89" spans="1:11" s="10" customFormat="1" ht="15" hidden="1" customHeight="1" x14ac:dyDescent="0.2">
      <c r="A89" s="28" t="s">
        <v>87</v>
      </c>
      <c r="B89" s="29" t="s">
        <v>52</v>
      </c>
      <c r="C89" s="30"/>
      <c r="D89" s="67"/>
      <c r="E89" s="68"/>
      <c r="F89" s="69"/>
      <c r="G89" s="68"/>
      <c r="H89" s="69"/>
      <c r="I89" s="10">
        <v>4851.7</v>
      </c>
      <c r="J89" s="10">
        <v>1.07</v>
      </c>
      <c r="K89" s="11">
        <v>0.01</v>
      </c>
    </row>
    <row r="90" spans="1:11" s="10" customFormat="1" ht="21" customHeight="1" x14ac:dyDescent="0.2">
      <c r="A90" s="24" t="s">
        <v>88</v>
      </c>
      <c r="B90" s="17"/>
      <c r="C90" s="18"/>
      <c r="D90" s="63">
        <f>D91+D92</f>
        <v>22980</v>
      </c>
      <c r="E90" s="63"/>
      <c r="F90" s="65"/>
      <c r="G90" s="63">
        <f>D90/I90</f>
        <v>5.44</v>
      </c>
      <c r="H90" s="64">
        <f>G90/12</f>
        <v>0.45</v>
      </c>
      <c r="I90" s="10">
        <v>4221.5</v>
      </c>
      <c r="J90" s="10">
        <v>1.07</v>
      </c>
      <c r="K90" s="11">
        <v>0.28999999999999998</v>
      </c>
    </row>
    <row r="91" spans="1:11" s="10" customFormat="1" ht="26.25" hidden="1" customHeight="1" x14ac:dyDescent="0.2">
      <c r="A91" s="28" t="s">
        <v>89</v>
      </c>
      <c r="B91" s="33"/>
      <c r="C91" s="30"/>
      <c r="D91" s="67"/>
      <c r="E91" s="68"/>
      <c r="F91" s="69"/>
      <c r="G91" s="68"/>
      <c r="H91" s="69"/>
      <c r="I91" s="10">
        <v>4221.5</v>
      </c>
      <c r="J91" s="10">
        <v>1.07</v>
      </c>
      <c r="K91" s="11">
        <v>0.02</v>
      </c>
    </row>
    <row r="92" spans="1:11" s="10" customFormat="1" ht="20.25" customHeight="1" x14ac:dyDescent="0.2">
      <c r="A92" s="28" t="s">
        <v>112</v>
      </c>
      <c r="B92" s="33" t="s">
        <v>113</v>
      </c>
      <c r="C92" s="30">
        <f>F92*12</f>
        <v>0</v>
      </c>
      <c r="D92" s="67">
        <f>68940/3</f>
        <v>22980</v>
      </c>
      <c r="E92" s="68">
        <f>H92*12</f>
        <v>0</v>
      </c>
      <c r="F92" s="69"/>
      <c r="G92" s="68"/>
      <c r="H92" s="69"/>
      <c r="I92" s="10">
        <v>4221.5</v>
      </c>
      <c r="J92" s="10">
        <v>1.07</v>
      </c>
      <c r="K92" s="11">
        <v>0.27</v>
      </c>
    </row>
    <row r="93" spans="1:11" s="10" customFormat="1" ht="26.25" customHeight="1" x14ac:dyDescent="0.2">
      <c r="A93" s="24" t="s">
        <v>90</v>
      </c>
      <c r="B93" s="17"/>
      <c r="C93" s="18"/>
      <c r="D93" s="63">
        <f>D94+D95+D96+D97</f>
        <v>17946.22</v>
      </c>
      <c r="E93" s="63"/>
      <c r="F93" s="65"/>
      <c r="G93" s="63">
        <f>D93/I93</f>
        <v>4.25</v>
      </c>
      <c r="H93" s="64">
        <f>G93/12</f>
        <v>0.35</v>
      </c>
      <c r="I93" s="10">
        <v>4221.5</v>
      </c>
      <c r="J93" s="10">
        <v>1.07</v>
      </c>
      <c r="K93" s="11">
        <v>0.32</v>
      </c>
    </row>
    <row r="94" spans="1:11" s="35" customFormat="1" ht="19.5" x14ac:dyDescent="0.2">
      <c r="A94" s="28" t="s">
        <v>125</v>
      </c>
      <c r="B94" s="29" t="s">
        <v>64</v>
      </c>
      <c r="C94" s="30"/>
      <c r="D94" s="67">
        <v>6626.34</v>
      </c>
      <c r="E94" s="68"/>
      <c r="F94" s="69"/>
      <c r="G94" s="68"/>
      <c r="H94" s="69"/>
      <c r="I94" s="10">
        <v>4221.5</v>
      </c>
      <c r="J94" s="10">
        <v>1.07</v>
      </c>
      <c r="K94" s="11">
        <v>0.12</v>
      </c>
    </row>
    <row r="95" spans="1:11" s="36" customFormat="1" ht="15" x14ac:dyDescent="0.2">
      <c r="A95" s="28" t="s">
        <v>91</v>
      </c>
      <c r="B95" s="29" t="s">
        <v>64</v>
      </c>
      <c r="C95" s="30"/>
      <c r="D95" s="67">
        <v>2208.87</v>
      </c>
      <c r="E95" s="68"/>
      <c r="F95" s="69"/>
      <c r="G95" s="68"/>
      <c r="H95" s="69"/>
      <c r="I95" s="10">
        <v>4221.5</v>
      </c>
      <c r="J95" s="10">
        <v>1.07</v>
      </c>
      <c r="K95" s="11">
        <v>0.04</v>
      </c>
    </row>
    <row r="96" spans="1:11" s="37" customFormat="1" ht="27" customHeight="1" x14ac:dyDescent="0.4">
      <c r="A96" s="28" t="s">
        <v>92</v>
      </c>
      <c r="B96" s="29" t="s">
        <v>52</v>
      </c>
      <c r="C96" s="30"/>
      <c r="D96" s="67">
        <v>2484.13</v>
      </c>
      <c r="E96" s="68"/>
      <c r="F96" s="69"/>
      <c r="G96" s="68"/>
      <c r="H96" s="69"/>
      <c r="I96" s="10">
        <v>4221.5</v>
      </c>
      <c r="J96" s="10">
        <v>1.07</v>
      </c>
      <c r="K96" s="11">
        <v>0.04</v>
      </c>
    </row>
    <row r="97" spans="1:11" s="35" customFormat="1" ht="20.25" thickBot="1" x14ac:dyDescent="0.25">
      <c r="A97" s="89" t="s">
        <v>93</v>
      </c>
      <c r="B97" s="90" t="s">
        <v>64</v>
      </c>
      <c r="C97" s="38"/>
      <c r="D97" s="71">
        <v>6626.88</v>
      </c>
      <c r="E97" s="72"/>
      <c r="F97" s="73"/>
      <c r="G97" s="72"/>
      <c r="H97" s="73"/>
      <c r="I97" s="10">
        <v>4221.5</v>
      </c>
      <c r="J97" s="10">
        <v>1.07</v>
      </c>
      <c r="K97" s="11">
        <v>0.12</v>
      </c>
    </row>
    <row r="98" spans="1:11" s="36" customFormat="1" ht="30.75" thickBot="1" x14ac:dyDescent="0.25">
      <c r="A98" s="96" t="s">
        <v>94</v>
      </c>
      <c r="B98" s="9" t="s">
        <v>28</v>
      </c>
      <c r="C98" s="97">
        <f>F98*12</f>
        <v>0</v>
      </c>
      <c r="D98" s="98">
        <f>G98*I98</f>
        <v>17223.72</v>
      </c>
      <c r="E98" s="98">
        <f>H98*12</f>
        <v>4.08</v>
      </c>
      <c r="F98" s="99"/>
      <c r="G98" s="98">
        <f>H98*12</f>
        <v>4.08</v>
      </c>
      <c r="H98" s="99">
        <v>0.34</v>
      </c>
      <c r="I98" s="10">
        <v>4221.5</v>
      </c>
      <c r="J98" s="10">
        <v>1.07</v>
      </c>
      <c r="K98" s="11">
        <v>0.3</v>
      </c>
    </row>
    <row r="99" spans="1:11" s="36" customFormat="1" ht="19.5" hidden="1" thickBot="1" x14ac:dyDescent="0.25">
      <c r="A99" s="91" t="s">
        <v>95</v>
      </c>
      <c r="B99" s="92"/>
      <c r="C99" s="93" t="e">
        <f>F99*12</f>
        <v>#REF!</v>
      </c>
      <c r="D99" s="94">
        <f>G99*I99</f>
        <v>0</v>
      </c>
      <c r="E99" s="94">
        <f>H99*12</f>
        <v>0</v>
      </c>
      <c r="F99" s="95" t="e">
        <f>#REF!+#REF!+#REF!+#REF!+#REF!+#REF!+#REF!+#REF!+#REF!+#REF!</f>
        <v>#REF!</v>
      </c>
      <c r="G99" s="94">
        <f>H99*12</f>
        <v>0</v>
      </c>
      <c r="H99" s="95">
        <f>SUM(H100:H100)</f>
        <v>0</v>
      </c>
      <c r="I99" s="10">
        <v>4221.5</v>
      </c>
      <c r="K99" s="39"/>
    </row>
    <row r="100" spans="1:11" s="36" customFormat="1" ht="15.75" hidden="1" thickBot="1" x14ac:dyDescent="0.25">
      <c r="A100" s="103" t="s">
        <v>96</v>
      </c>
      <c r="B100" s="104"/>
      <c r="C100" s="40"/>
      <c r="D100" s="74"/>
      <c r="E100" s="74"/>
      <c r="F100" s="75"/>
      <c r="G100" s="74"/>
      <c r="H100" s="75"/>
      <c r="I100" s="10">
        <v>4221.5</v>
      </c>
      <c r="K100" s="39"/>
    </row>
    <row r="101" spans="1:11" s="36" customFormat="1" ht="19.5" thickBot="1" x14ac:dyDescent="0.25">
      <c r="A101" s="105" t="s">
        <v>97</v>
      </c>
      <c r="B101" s="106" t="s">
        <v>22</v>
      </c>
      <c r="C101" s="107"/>
      <c r="D101" s="98">
        <f>G101*I101</f>
        <v>91406.3</v>
      </c>
      <c r="E101" s="98"/>
      <c r="F101" s="98"/>
      <c r="G101" s="98">
        <f>12*H101</f>
        <v>21.96</v>
      </c>
      <c r="H101" s="99">
        <v>1.83</v>
      </c>
      <c r="I101" s="10">
        <f>4221.5-59.1</f>
        <v>4162.3999999999996</v>
      </c>
      <c r="K101" s="39"/>
    </row>
    <row r="102" spans="1:11" s="36" customFormat="1" ht="20.25" thickBot="1" x14ac:dyDescent="0.45">
      <c r="A102" s="100" t="s">
        <v>98</v>
      </c>
      <c r="B102" s="86"/>
      <c r="C102" s="87" t="e">
        <f>F102*12</f>
        <v>#REF!</v>
      </c>
      <c r="D102" s="101">
        <f>D101+D98+D93+D90+D87+D79+D75+D61+D45+D44+D43+D42+D38+D37+D36+D35+D34+D33+D32+D23+D14</f>
        <v>745815.95</v>
      </c>
      <c r="E102" s="101" t="e">
        <f>E14+E23+E32+E33+E34+E35+E38+E39+E40+E41+E42+E43+E44+E45+E61+E75+E79+E87+E90+E93+E98+E99+#REF!+E101</f>
        <v>#REF!</v>
      </c>
      <c r="F102" s="101" t="e">
        <f>F14+F23+F32+F33+F34+F35+F38+F39+F40+F41+F42+F43+F44+F45+F61+F75+F79+F87+F90+F93+F98+F99+#REF!+F101</f>
        <v>#REF!</v>
      </c>
      <c r="G102" s="101"/>
      <c r="H102" s="102"/>
      <c r="I102" s="10"/>
      <c r="K102" s="39"/>
    </row>
    <row r="103" spans="1:11" s="36" customFormat="1" ht="19.5" x14ac:dyDescent="0.2">
      <c r="A103" s="41"/>
      <c r="B103" s="42"/>
      <c r="C103" s="42" t="s">
        <v>99</v>
      </c>
      <c r="D103" s="76"/>
      <c r="E103" s="76" t="s">
        <v>99</v>
      </c>
      <c r="F103" s="76"/>
      <c r="G103" s="76"/>
      <c r="H103" s="76"/>
      <c r="I103" s="35"/>
      <c r="K103" s="39"/>
    </row>
    <row r="104" spans="1:11" s="36" customFormat="1" x14ac:dyDescent="0.2">
      <c r="A104" s="43"/>
      <c r="D104" s="77"/>
      <c r="E104" s="77"/>
      <c r="F104" s="77"/>
      <c r="G104" s="77"/>
      <c r="H104" s="77"/>
      <c r="K104" s="39"/>
    </row>
    <row r="105" spans="1:11" s="36" customFormat="1" ht="18.75" x14ac:dyDescent="0.4">
      <c r="A105" s="44"/>
      <c r="B105" s="45"/>
      <c r="C105" s="46"/>
      <c r="D105" s="78"/>
      <c r="E105" s="78"/>
      <c r="F105" s="78"/>
      <c r="G105" s="78"/>
      <c r="H105" s="78"/>
      <c r="I105" s="37"/>
      <c r="K105" s="39"/>
    </row>
    <row r="106" spans="1:11" s="36" customFormat="1" ht="19.5" thickBot="1" x14ac:dyDescent="0.45">
      <c r="A106" s="44"/>
      <c r="B106" s="45"/>
      <c r="C106" s="46"/>
      <c r="D106" s="78"/>
      <c r="E106" s="78"/>
      <c r="F106" s="78"/>
      <c r="G106" s="78"/>
      <c r="H106" s="78"/>
      <c r="I106" s="37"/>
      <c r="K106" s="39"/>
    </row>
    <row r="107" spans="1:11" s="36" customFormat="1" ht="30.75" thickBot="1" x14ac:dyDescent="0.25">
      <c r="A107" s="47" t="s">
        <v>100</v>
      </c>
      <c r="B107" s="86"/>
      <c r="C107" s="87">
        <f>F107*12</f>
        <v>0</v>
      </c>
      <c r="D107" s="88">
        <f>D108+D109+D110+D111+D112+D113+D114+D115+D116</f>
        <v>369116.53</v>
      </c>
      <c r="E107" s="88">
        <f t="shared" ref="E107:H107" si="2">E108+E109+E110+E111+E112+E113+E114+E115+E116</f>
        <v>0</v>
      </c>
      <c r="F107" s="88">
        <f t="shared" si="2"/>
        <v>0</v>
      </c>
      <c r="G107" s="88">
        <f t="shared" si="2"/>
        <v>81.81</v>
      </c>
      <c r="H107" s="88">
        <f t="shared" si="2"/>
        <v>6.82</v>
      </c>
      <c r="I107" s="10"/>
      <c r="K107" s="39"/>
    </row>
    <row r="108" spans="1:11" s="36" customFormat="1" ht="15" x14ac:dyDescent="0.2">
      <c r="A108" s="82" t="s">
        <v>101</v>
      </c>
      <c r="B108" s="83"/>
      <c r="C108" s="31"/>
      <c r="D108" s="84">
        <v>142298.12</v>
      </c>
      <c r="E108" s="70"/>
      <c r="F108" s="85"/>
      <c r="G108" s="70">
        <f>D108/I108</f>
        <v>33.71</v>
      </c>
      <c r="H108" s="70">
        <f>G108/12</f>
        <v>2.81</v>
      </c>
      <c r="I108" s="10">
        <v>4221.5</v>
      </c>
      <c r="K108" s="39"/>
    </row>
    <row r="109" spans="1:11" s="36" customFormat="1" ht="15" x14ac:dyDescent="0.2">
      <c r="A109" s="28" t="s">
        <v>102</v>
      </c>
      <c r="B109" s="29"/>
      <c r="C109" s="30"/>
      <c r="D109" s="67">
        <v>38633.730000000003</v>
      </c>
      <c r="E109" s="68"/>
      <c r="F109" s="69"/>
      <c r="G109" s="68">
        <f t="shared" ref="G109:G116" si="3">D109/I109</f>
        <v>9.15</v>
      </c>
      <c r="H109" s="68">
        <f t="shared" ref="H109:H115" si="4">G109/12</f>
        <v>0.76</v>
      </c>
      <c r="I109" s="10">
        <v>4221.5</v>
      </c>
      <c r="K109" s="39"/>
    </row>
    <row r="110" spans="1:11" s="36" customFormat="1" ht="15" hidden="1" x14ac:dyDescent="0.2">
      <c r="A110" s="28"/>
      <c r="B110" s="29"/>
      <c r="C110" s="30"/>
      <c r="D110" s="67"/>
      <c r="E110" s="68"/>
      <c r="F110" s="69"/>
      <c r="G110" s="68">
        <f t="shared" si="3"/>
        <v>0</v>
      </c>
      <c r="H110" s="68">
        <f t="shared" si="4"/>
        <v>0</v>
      </c>
      <c r="I110" s="10">
        <v>4851.7</v>
      </c>
      <c r="K110" s="39"/>
    </row>
    <row r="111" spans="1:11" s="36" customFormat="1" ht="15" hidden="1" x14ac:dyDescent="0.2">
      <c r="A111" s="28"/>
      <c r="B111" s="29"/>
      <c r="C111" s="30"/>
      <c r="D111" s="67"/>
      <c r="E111" s="68"/>
      <c r="F111" s="69"/>
      <c r="G111" s="68">
        <f t="shared" si="3"/>
        <v>0</v>
      </c>
      <c r="H111" s="68">
        <f t="shared" si="4"/>
        <v>0</v>
      </c>
      <c r="I111" s="10">
        <v>4851.7</v>
      </c>
      <c r="K111" s="39"/>
    </row>
    <row r="112" spans="1:11" s="36" customFormat="1" ht="15" hidden="1" x14ac:dyDescent="0.2">
      <c r="A112" s="28"/>
      <c r="B112" s="29"/>
      <c r="C112" s="30"/>
      <c r="D112" s="67"/>
      <c r="E112" s="68"/>
      <c r="F112" s="69"/>
      <c r="G112" s="68">
        <f t="shared" si="3"/>
        <v>0</v>
      </c>
      <c r="H112" s="68">
        <f t="shared" si="4"/>
        <v>0</v>
      </c>
      <c r="I112" s="10">
        <v>4851.7</v>
      </c>
      <c r="K112" s="39"/>
    </row>
    <row r="113" spans="1:11" s="36" customFormat="1" ht="15" x14ac:dyDescent="0.2">
      <c r="A113" s="28" t="s">
        <v>117</v>
      </c>
      <c r="B113" s="29"/>
      <c r="C113" s="34"/>
      <c r="D113" s="117">
        <v>5230.1400000000003</v>
      </c>
      <c r="E113" s="34"/>
      <c r="F113" s="118"/>
      <c r="G113" s="34">
        <f t="shared" si="3"/>
        <v>1.24</v>
      </c>
      <c r="H113" s="34">
        <f>G113/12</f>
        <v>0.1</v>
      </c>
      <c r="I113" s="10">
        <v>4221.5</v>
      </c>
      <c r="K113" s="39"/>
    </row>
    <row r="114" spans="1:11" s="36" customFormat="1" ht="15" x14ac:dyDescent="0.2">
      <c r="A114" s="28" t="s">
        <v>127</v>
      </c>
      <c r="B114" s="29"/>
      <c r="C114" s="34"/>
      <c r="D114" s="117">
        <v>16357.02</v>
      </c>
      <c r="E114" s="34"/>
      <c r="F114" s="118"/>
      <c r="G114" s="34">
        <f t="shared" ref="G114" si="5">D114/I114</f>
        <v>3.37</v>
      </c>
      <c r="H114" s="34">
        <f t="shared" ref="H114" si="6">G114/12</f>
        <v>0.28000000000000003</v>
      </c>
      <c r="I114" s="10">
        <v>4851.7</v>
      </c>
      <c r="K114" s="39"/>
    </row>
    <row r="115" spans="1:11" s="36" customFormat="1" ht="15" x14ac:dyDescent="0.2">
      <c r="A115" s="28" t="s">
        <v>103</v>
      </c>
      <c r="B115" s="29"/>
      <c r="C115" s="30"/>
      <c r="D115" s="67">
        <v>55876.52</v>
      </c>
      <c r="E115" s="68"/>
      <c r="F115" s="69"/>
      <c r="G115" s="68">
        <f t="shared" si="3"/>
        <v>11.52</v>
      </c>
      <c r="H115" s="68">
        <f t="shared" si="4"/>
        <v>0.96</v>
      </c>
      <c r="I115" s="10">
        <v>4851.7</v>
      </c>
      <c r="K115" s="39"/>
    </row>
    <row r="116" spans="1:11" s="36" customFormat="1" ht="15.75" thickBot="1" x14ac:dyDescent="0.25">
      <c r="A116" s="28" t="s">
        <v>104</v>
      </c>
      <c r="B116" s="29"/>
      <c r="C116" s="30"/>
      <c r="D116" s="67">
        <v>110721</v>
      </c>
      <c r="E116" s="68"/>
      <c r="F116" s="69"/>
      <c r="G116" s="68">
        <f t="shared" si="3"/>
        <v>22.82</v>
      </c>
      <c r="H116" s="68">
        <f>G116/12+0.01</f>
        <v>1.91</v>
      </c>
      <c r="I116" s="10">
        <v>4851.7</v>
      </c>
      <c r="K116" s="39"/>
    </row>
    <row r="117" spans="1:11" s="36" customFormat="1" ht="19.5" thickBot="1" x14ac:dyDescent="0.45">
      <c r="A117" s="140"/>
      <c r="B117" s="141"/>
      <c r="C117" s="141"/>
      <c r="D117" s="141"/>
      <c r="E117" s="141"/>
      <c r="F117" s="141"/>
      <c r="G117" s="141"/>
      <c r="H117" s="142"/>
      <c r="I117" s="37"/>
      <c r="K117" s="39"/>
    </row>
    <row r="118" spans="1:11" s="36" customFormat="1" ht="20.25" thickBot="1" x14ac:dyDescent="0.25">
      <c r="A118" s="48" t="s">
        <v>105</v>
      </c>
      <c r="B118" s="49"/>
      <c r="C118" s="49"/>
      <c r="D118" s="79">
        <f>D102+D107</f>
        <v>1114932.48</v>
      </c>
      <c r="E118" s="79" t="e">
        <f>E102+E107</f>
        <v>#REF!</v>
      </c>
      <c r="F118" s="79" t="e">
        <f>F102+F107</f>
        <v>#REF!</v>
      </c>
      <c r="G118" s="79"/>
      <c r="H118" s="79"/>
      <c r="K118" s="39"/>
    </row>
    <row r="119" spans="1:11" s="36" customFormat="1" x14ac:dyDescent="0.2">
      <c r="A119" s="43"/>
      <c r="D119" s="77"/>
      <c r="E119" s="77"/>
      <c r="F119" s="77"/>
      <c r="G119" s="77"/>
      <c r="H119" s="77"/>
      <c r="K119" s="39"/>
    </row>
    <row r="120" spans="1:11" s="36" customFormat="1" x14ac:dyDescent="0.2">
      <c r="A120" s="43"/>
      <c r="D120" s="77"/>
      <c r="E120" s="77"/>
      <c r="F120" s="77"/>
      <c r="G120" s="77"/>
      <c r="H120" s="77"/>
      <c r="K120" s="39"/>
    </row>
    <row r="121" spans="1:11" s="36" customFormat="1" x14ac:dyDescent="0.2">
      <c r="A121" s="43"/>
      <c r="D121" s="77"/>
      <c r="E121" s="77"/>
      <c r="F121" s="77"/>
      <c r="G121" s="77"/>
      <c r="H121" s="77"/>
      <c r="K121" s="39"/>
    </row>
    <row r="122" spans="1:11" s="36" customFormat="1" ht="18.75" x14ac:dyDescent="0.4">
      <c r="A122" s="44"/>
      <c r="B122" s="45"/>
      <c r="C122" s="46"/>
      <c r="D122" s="78"/>
      <c r="E122" s="78"/>
      <c r="F122" s="78"/>
      <c r="G122" s="78"/>
      <c r="H122" s="78"/>
      <c r="I122" s="37"/>
      <c r="K122" s="39"/>
    </row>
    <row r="123" spans="1:11" s="36" customFormat="1" ht="18.75" x14ac:dyDescent="0.4">
      <c r="A123" s="44"/>
      <c r="B123" s="45"/>
      <c r="C123" s="46"/>
      <c r="D123" s="78"/>
      <c r="E123" s="78"/>
      <c r="F123" s="78"/>
      <c r="G123" s="78"/>
      <c r="H123" s="78"/>
      <c r="I123" s="37"/>
      <c r="K123" s="39"/>
    </row>
    <row r="124" spans="1:11" s="36" customFormat="1" ht="14.25" x14ac:dyDescent="0.2">
      <c r="A124" s="124" t="s">
        <v>106</v>
      </c>
      <c r="B124" s="124"/>
      <c r="C124" s="124"/>
      <c r="D124" s="124"/>
      <c r="E124" s="124"/>
      <c r="F124" s="124"/>
      <c r="G124" s="77" t="s">
        <v>107</v>
      </c>
      <c r="H124" s="77"/>
      <c r="K124" s="39"/>
    </row>
    <row r="125" spans="1:11" s="36" customFormat="1" x14ac:dyDescent="0.2">
      <c r="D125" s="77"/>
      <c r="E125" s="77"/>
      <c r="F125" s="77"/>
      <c r="G125" s="77"/>
      <c r="H125" s="77"/>
      <c r="K125" s="39"/>
    </row>
    <row r="126" spans="1:11" s="36" customFormat="1" x14ac:dyDescent="0.2">
      <c r="A126" s="43" t="s">
        <v>108</v>
      </c>
      <c r="D126" s="77"/>
      <c r="E126" s="77"/>
      <c r="F126" s="77"/>
      <c r="G126" s="77"/>
      <c r="H126" s="77"/>
      <c r="K126" s="39"/>
    </row>
    <row r="127" spans="1:11" s="36" customFormat="1" ht="18.75" x14ac:dyDescent="0.4">
      <c r="A127" s="44"/>
      <c r="B127" s="45"/>
      <c r="C127" s="46"/>
      <c r="D127" s="78"/>
      <c r="E127" s="78"/>
      <c r="F127" s="78"/>
      <c r="G127" s="78"/>
      <c r="H127" s="78"/>
      <c r="I127" s="37"/>
      <c r="K127" s="39"/>
    </row>
    <row r="128" spans="1:11" s="36" customFormat="1" ht="18.75" x14ac:dyDescent="0.4">
      <c r="A128" s="44"/>
      <c r="B128" s="45"/>
      <c r="C128" s="46"/>
      <c r="D128" s="78"/>
      <c r="E128" s="78"/>
      <c r="F128" s="78"/>
      <c r="G128" s="78"/>
      <c r="H128" s="78"/>
      <c r="I128" s="37"/>
      <c r="K128" s="39"/>
    </row>
    <row r="129" spans="1:11" s="36" customFormat="1" ht="18.75" x14ac:dyDescent="0.4">
      <c r="A129" s="44"/>
      <c r="B129" s="45"/>
      <c r="C129" s="46"/>
      <c r="D129" s="78"/>
      <c r="E129" s="78"/>
      <c r="F129" s="78"/>
      <c r="G129" s="78"/>
      <c r="H129" s="78"/>
      <c r="I129" s="37"/>
      <c r="K129" s="39"/>
    </row>
    <row r="130" spans="1:11" s="36" customFormat="1" ht="18.75" x14ac:dyDescent="0.4">
      <c r="A130" s="44"/>
      <c r="B130" s="45"/>
      <c r="C130" s="46"/>
      <c r="D130" s="78"/>
      <c r="E130" s="78"/>
      <c r="F130" s="78"/>
      <c r="G130" s="78"/>
      <c r="H130" s="78"/>
      <c r="I130" s="37"/>
      <c r="K130" s="39"/>
    </row>
    <row r="131" spans="1:11" s="36" customFormat="1" ht="18.75" x14ac:dyDescent="0.4">
      <c r="A131" s="44"/>
      <c r="B131" s="45"/>
      <c r="C131" s="46"/>
      <c r="D131" s="78"/>
      <c r="E131" s="78"/>
      <c r="F131" s="78"/>
      <c r="G131" s="78"/>
      <c r="H131" s="78"/>
      <c r="I131" s="37"/>
      <c r="K131" s="39"/>
    </row>
    <row r="132" spans="1:11" s="36" customFormat="1" ht="18.75" x14ac:dyDescent="0.4">
      <c r="A132" s="44"/>
      <c r="B132" s="45"/>
      <c r="C132" s="46"/>
      <c r="D132" s="78"/>
      <c r="E132" s="78"/>
      <c r="F132" s="78"/>
      <c r="G132" s="78"/>
      <c r="H132" s="78"/>
      <c r="I132" s="37"/>
      <c r="K132" s="39"/>
    </row>
    <row r="133" spans="1:11" s="36" customFormat="1" ht="18.75" x14ac:dyDescent="0.4">
      <c r="A133" s="44"/>
      <c r="B133" s="45"/>
      <c r="C133" s="46"/>
      <c r="D133" s="78"/>
      <c r="E133" s="78"/>
      <c r="F133" s="78"/>
      <c r="G133" s="78"/>
      <c r="H133" s="78"/>
      <c r="I133" s="37"/>
      <c r="K133" s="39"/>
    </row>
    <row r="134" spans="1:11" s="36" customFormat="1" ht="18.75" x14ac:dyDescent="0.4">
      <c r="A134" s="44"/>
      <c r="B134" s="45"/>
      <c r="C134" s="46"/>
      <c r="D134" s="78"/>
      <c r="E134" s="78"/>
      <c r="F134" s="78"/>
      <c r="G134" s="78"/>
      <c r="H134" s="78"/>
      <c r="I134" s="37"/>
      <c r="K134" s="39"/>
    </row>
    <row r="135" spans="1:11" s="36" customFormat="1" ht="18.75" x14ac:dyDescent="0.4">
      <c r="A135" s="44"/>
      <c r="B135" s="45"/>
      <c r="C135" s="46"/>
      <c r="D135" s="78"/>
      <c r="E135" s="78"/>
      <c r="F135" s="78"/>
      <c r="G135" s="78"/>
      <c r="H135" s="78"/>
      <c r="I135" s="37"/>
      <c r="K135" s="39"/>
    </row>
    <row r="136" spans="1:11" s="36" customFormat="1" ht="18.75" x14ac:dyDescent="0.4">
      <c r="A136" s="44"/>
      <c r="B136" s="45"/>
      <c r="C136" s="46"/>
      <c r="D136" s="78"/>
      <c r="E136" s="78"/>
      <c r="F136" s="78"/>
      <c r="G136" s="78"/>
      <c r="H136" s="78"/>
      <c r="I136" s="37"/>
      <c r="K136" s="39"/>
    </row>
    <row r="137" spans="1:11" s="36" customFormat="1" ht="18.75" x14ac:dyDescent="0.4">
      <c r="A137" s="44"/>
      <c r="B137" s="45"/>
      <c r="C137" s="46"/>
      <c r="D137" s="78"/>
      <c r="E137" s="78"/>
      <c r="F137" s="78"/>
      <c r="G137" s="78"/>
      <c r="H137" s="78"/>
      <c r="I137" s="37"/>
      <c r="K137" s="39"/>
    </row>
    <row r="138" spans="1:11" s="36" customFormat="1" ht="18.75" x14ac:dyDescent="0.4">
      <c r="A138" s="44"/>
      <c r="B138" s="45"/>
      <c r="C138" s="46"/>
      <c r="D138" s="78"/>
      <c r="E138" s="78"/>
      <c r="F138" s="78"/>
      <c r="G138" s="78"/>
      <c r="H138" s="78"/>
      <c r="I138" s="37"/>
      <c r="K138" s="39"/>
    </row>
    <row r="139" spans="1:11" s="36" customFormat="1" ht="18.75" x14ac:dyDescent="0.4">
      <c r="A139" s="44"/>
      <c r="B139" s="45"/>
      <c r="C139" s="46"/>
      <c r="D139" s="78"/>
      <c r="E139" s="78"/>
      <c r="F139" s="78"/>
      <c r="G139" s="78"/>
      <c r="H139" s="78"/>
      <c r="I139" s="37"/>
      <c r="K139" s="39"/>
    </row>
    <row r="140" spans="1:11" s="36" customFormat="1" ht="18.75" x14ac:dyDescent="0.4">
      <c r="A140" s="44"/>
      <c r="B140" s="45"/>
      <c r="C140" s="46"/>
      <c r="D140" s="78"/>
      <c r="E140" s="78"/>
      <c r="F140" s="78"/>
      <c r="G140" s="78"/>
      <c r="H140" s="78"/>
      <c r="I140" s="37"/>
      <c r="K140" s="39"/>
    </row>
    <row r="141" spans="1:11" s="36" customFormat="1" ht="18.75" x14ac:dyDescent="0.4">
      <c r="A141" s="44"/>
      <c r="B141" s="45"/>
      <c r="C141" s="46"/>
      <c r="D141" s="78"/>
      <c r="E141" s="78"/>
      <c r="F141" s="78"/>
      <c r="G141" s="78"/>
      <c r="H141" s="78"/>
      <c r="I141" s="37"/>
      <c r="K141" s="39"/>
    </row>
    <row r="142" spans="1:11" s="36" customFormat="1" ht="19.5" x14ac:dyDescent="0.2">
      <c r="A142" s="50"/>
      <c r="B142" s="51"/>
      <c r="C142" s="52"/>
      <c r="D142" s="80"/>
      <c r="E142" s="80"/>
      <c r="F142" s="80"/>
      <c r="G142" s="80"/>
      <c r="H142" s="80"/>
      <c r="I142" s="35"/>
      <c r="K142" s="39"/>
    </row>
    <row r="143" spans="1:11" s="36" customFormat="1" ht="14.25" x14ac:dyDescent="0.2">
      <c r="A143" s="124" t="s">
        <v>109</v>
      </c>
      <c r="B143" s="124"/>
      <c r="C143" s="124"/>
      <c r="D143" s="124"/>
      <c r="E143" s="124"/>
      <c r="F143" s="124"/>
      <c r="G143" s="77"/>
      <c r="H143" s="77"/>
      <c r="K143" s="39"/>
    </row>
    <row r="144" spans="1:11" s="36" customFormat="1" x14ac:dyDescent="0.2">
      <c r="D144" s="77"/>
      <c r="E144" s="77"/>
      <c r="F144" s="77"/>
      <c r="G144" s="77"/>
      <c r="H144" s="77"/>
      <c r="K144" s="39"/>
    </row>
    <row r="145" spans="1:11" s="36" customFormat="1" x14ac:dyDescent="0.2">
      <c r="A145" s="43" t="s">
        <v>108</v>
      </c>
      <c r="D145" s="77"/>
      <c r="E145" s="77"/>
      <c r="F145" s="77"/>
      <c r="G145" s="77"/>
      <c r="H145" s="77"/>
      <c r="K145" s="39"/>
    </row>
    <row r="146" spans="1:11" s="36" customFormat="1" x14ac:dyDescent="0.2">
      <c r="D146" s="77"/>
      <c r="E146" s="77"/>
      <c r="F146" s="77"/>
      <c r="G146" s="77"/>
      <c r="H146" s="77"/>
      <c r="K146" s="39"/>
    </row>
    <row r="147" spans="1:11" s="36" customFormat="1" x14ac:dyDescent="0.2">
      <c r="D147" s="77"/>
      <c r="E147" s="77"/>
      <c r="F147" s="77"/>
      <c r="G147" s="77"/>
      <c r="H147" s="77"/>
      <c r="K147" s="39"/>
    </row>
    <row r="148" spans="1:11" s="36" customFormat="1" x14ac:dyDescent="0.2">
      <c r="D148" s="77"/>
      <c r="E148" s="77"/>
      <c r="F148" s="77"/>
      <c r="G148" s="77"/>
      <c r="H148" s="77"/>
      <c r="K148" s="39"/>
    </row>
    <row r="149" spans="1:11" s="36" customFormat="1" x14ac:dyDescent="0.2">
      <c r="D149" s="77"/>
      <c r="E149" s="77"/>
      <c r="F149" s="77"/>
      <c r="G149" s="77"/>
      <c r="H149" s="77"/>
      <c r="K149" s="39"/>
    </row>
    <row r="150" spans="1:11" s="36" customFormat="1" x14ac:dyDescent="0.2">
      <c r="D150" s="77"/>
      <c r="E150" s="77"/>
      <c r="F150" s="77"/>
      <c r="G150" s="77"/>
      <c r="H150" s="77"/>
      <c r="K150" s="39"/>
    </row>
    <row r="151" spans="1:11" s="36" customFormat="1" x14ac:dyDescent="0.2">
      <c r="D151" s="77"/>
      <c r="E151" s="77"/>
      <c r="F151" s="77"/>
      <c r="G151" s="77"/>
      <c r="H151" s="77"/>
      <c r="K151" s="39"/>
    </row>
    <row r="152" spans="1:11" s="36" customFormat="1" x14ac:dyDescent="0.2">
      <c r="D152" s="77"/>
      <c r="E152" s="77"/>
      <c r="F152" s="77"/>
      <c r="G152" s="77"/>
      <c r="H152" s="77"/>
      <c r="K152" s="39"/>
    </row>
    <row r="153" spans="1:11" x14ac:dyDescent="0.2">
      <c r="A153" s="36"/>
      <c r="B153" s="36"/>
      <c r="C153" s="36"/>
      <c r="D153" s="77"/>
      <c r="E153" s="77"/>
      <c r="F153" s="77"/>
      <c r="G153" s="77"/>
      <c r="H153" s="77"/>
      <c r="I153" s="36"/>
    </row>
    <row r="154" spans="1:11" x14ac:dyDescent="0.2">
      <c r="A154" s="36"/>
      <c r="B154" s="36"/>
      <c r="C154" s="36"/>
      <c r="D154" s="77"/>
      <c r="E154" s="77"/>
      <c r="F154" s="77"/>
      <c r="G154" s="77"/>
      <c r="H154" s="77"/>
      <c r="I154" s="36"/>
    </row>
    <row r="155" spans="1:11" x14ac:dyDescent="0.2">
      <c r="A155" s="36"/>
      <c r="B155" s="36"/>
      <c r="C155" s="36"/>
      <c r="D155" s="77"/>
      <c r="E155" s="77"/>
      <c r="F155" s="77"/>
      <c r="G155" s="77"/>
      <c r="H155" s="77"/>
      <c r="I155" s="36"/>
    </row>
    <row r="156" spans="1:11" x14ac:dyDescent="0.2">
      <c r="A156" s="36"/>
      <c r="B156" s="36"/>
      <c r="C156" s="36"/>
      <c r="D156" s="77"/>
      <c r="E156" s="77"/>
      <c r="F156" s="77"/>
      <c r="G156" s="77"/>
      <c r="H156" s="77"/>
      <c r="I156" s="36"/>
    </row>
    <row r="157" spans="1:11" x14ac:dyDescent="0.2">
      <c r="A157" s="36"/>
      <c r="B157" s="36"/>
      <c r="C157" s="36"/>
      <c r="D157" s="77"/>
      <c r="E157" s="77"/>
      <c r="F157" s="77"/>
      <c r="G157" s="77"/>
      <c r="H157" s="77"/>
      <c r="I157" s="36"/>
    </row>
    <row r="158" spans="1:11" x14ac:dyDescent="0.2">
      <c r="A158" s="36"/>
      <c r="B158" s="36"/>
      <c r="C158" s="36"/>
      <c r="D158" s="77"/>
      <c r="E158" s="77"/>
      <c r="F158" s="77"/>
      <c r="G158" s="77"/>
      <c r="H158" s="77"/>
      <c r="I158" s="36"/>
    </row>
    <row r="159" spans="1:11" x14ac:dyDescent="0.2">
      <c r="A159" s="36"/>
      <c r="B159" s="36"/>
      <c r="C159" s="36"/>
      <c r="D159" s="77"/>
      <c r="E159" s="77"/>
      <c r="F159" s="77"/>
      <c r="G159" s="77"/>
      <c r="H159" s="77"/>
      <c r="I159" s="36"/>
    </row>
    <row r="160" spans="1:11" x14ac:dyDescent="0.2">
      <c r="A160" s="36"/>
      <c r="B160" s="36"/>
      <c r="C160" s="36"/>
      <c r="D160" s="77"/>
      <c r="E160" s="77"/>
      <c r="F160" s="77"/>
      <c r="G160" s="77"/>
      <c r="H160" s="77"/>
      <c r="I160" s="36"/>
    </row>
    <row r="161" spans="1:9" x14ac:dyDescent="0.2">
      <c r="A161" s="36"/>
      <c r="B161" s="36"/>
      <c r="C161" s="36"/>
      <c r="D161" s="77"/>
      <c r="E161" s="77"/>
      <c r="F161" s="77"/>
      <c r="G161" s="77"/>
      <c r="H161" s="77"/>
      <c r="I161" s="36"/>
    </row>
    <row r="162" spans="1:9" x14ac:dyDescent="0.2">
      <c r="A162" s="36"/>
      <c r="B162" s="36"/>
      <c r="C162" s="36"/>
      <c r="D162" s="77"/>
      <c r="E162" s="77"/>
      <c r="F162" s="77"/>
      <c r="G162" s="77"/>
      <c r="H162" s="77"/>
      <c r="I162" s="36"/>
    </row>
    <row r="163" spans="1:9" x14ac:dyDescent="0.2">
      <c r="A163" s="36"/>
      <c r="B163" s="36"/>
      <c r="C163" s="36"/>
      <c r="D163" s="77"/>
      <c r="E163" s="77"/>
      <c r="F163" s="77"/>
      <c r="G163" s="77"/>
      <c r="H163" s="77"/>
      <c r="I163" s="36"/>
    </row>
  </sheetData>
  <mergeCells count="13">
    <mergeCell ref="A143:F143"/>
    <mergeCell ref="A1:H1"/>
    <mergeCell ref="B2:H2"/>
    <mergeCell ref="B3:H3"/>
    <mergeCell ref="B4:H4"/>
    <mergeCell ref="A6:H6"/>
    <mergeCell ref="A8:H8"/>
    <mergeCell ref="A9:H9"/>
    <mergeCell ref="A10:H10"/>
    <mergeCell ref="A13:H13"/>
    <mergeCell ref="A117:H117"/>
    <mergeCell ref="A124:F124"/>
    <mergeCell ref="A7:H7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topLeftCell="A71" zoomScale="75" zoomScaleNormal="75" workbookViewId="0">
      <selection activeCell="H92" sqref="H92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42578125" style="81" customWidth="1"/>
    <col min="5" max="5" width="13.85546875" style="81" hidden="1" customWidth="1"/>
    <col min="6" max="6" width="20.85546875" style="81" hidden="1" customWidth="1"/>
    <col min="7" max="7" width="17.140625" style="81" bestFit="1" customWidth="1"/>
    <col min="8" max="8" width="20.85546875" style="8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25" t="s">
        <v>0</v>
      </c>
      <c r="B1" s="126"/>
      <c r="C1" s="126"/>
      <c r="D1" s="126"/>
      <c r="E1" s="126"/>
      <c r="F1" s="126"/>
      <c r="G1" s="126"/>
      <c r="H1" s="126"/>
    </row>
    <row r="2" spans="1:11" ht="12.75" customHeight="1" x14ac:dyDescent="0.3">
      <c r="B2" s="127" t="s">
        <v>1</v>
      </c>
      <c r="C2" s="127"/>
      <c r="D2" s="127"/>
      <c r="E2" s="127"/>
      <c r="F2" s="127"/>
      <c r="G2" s="126"/>
      <c r="H2" s="126"/>
    </row>
    <row r="3" spans="1:11" ht="14.25" customHeight="1" x14ac:dyDescent="0.3">
      <c r="B3" s="127" t="s">
        <v>2</v>
      </c>
      <c r="C3" s="127"/>
      <c r="D3" s="127"/>
      <c r="E3" s="127"/>
      <c r="F3" s="127"/>
      <c r="G3" s="126"/>
      <c r="H3" s="126"/>
    </row>
    <row r="4" spans="1:11" ht="14.25" customHeight="1" x14ac:dyDescent="0.3">
      <c r="B4" s="127" t="s">
        <v>3</v>
      </c>
      <c r="C4" s="127"/>
      <c r="D4" s="127"/>
      <c r="E4" s="127"/>
      <c r="F4" s="127"/>
      <c r="G4" s="126"/>
      <c r="H4" s="126"/>
    </row>
    <row r="5" spans="1:11" ht="21" customHeight="1" x14ac:dyDescent="0.3">
      <c r="A5" s="3" t="s">
        <v>110</v>
      </c>
      <c r="B5" s="120"/>
      <c r="C5" s="120"/>
      <c r="D5" s="53"/>
      <c r="E5" s="53"/>
      <c r="F5" s="53"/>
      <c r="G5" s="54"/>
      <c r="H5" s="54"/>
    </row>
    <row r="6" spans="1:11" ht="20.25" customHeight="1" x14ac:dyDescent="0.4">
      <c r="A6" s="128"/>
      <c r="B6" s="129"/>
      <c r="C6" s="129"/>
      <c r="D6" s="129"/>
      <c r="E6" s="129"/>
      <c r="F6" s="129"/>
      <c r="G6" s="129"/>
      <c r="H6" s="129"/>
      <c r="K6" s="1"/>
    </row>
    <row r="7" spans="1:11" ht="20.25" customHeight="1" x14ac:dyDescent="0.2">
      <c r="A7" s="143" t="s">
        <v>130</v>
      </c>
      <c r="B7" s="143"/>
      <c r="C7" s="143"/>
      <c r="D7" s="143"/>
      <c r="E7" s="143"/>
      <c r="F7" s="143"/>
      <c r="G7" s="143"/>
      <c r="H7" s="143"/>
      <c r="K7" s="1"/>
    </row>
    <row r="8" spans="1:11" s="5" customFormat="1" ht="18.75" customHeight="1" x14ac:dyDescent="0.4">
      <c r="A8" s="130" t="s">
        <v>4</v>
      </c>
      <c r="B8" s="130"/>
      <c r="C8" s="130"/>
      <c r="D8" s="130"/>
      <c r="E8" s="131"/>
      <c r="F8" s="131"/>
      <c r="G8" s="131"/>
      <c r="H8" s="131"/>
    </row>
    <row r="9" spans="1:11" s="6" customFormat="1" ht="17.25" customHeight="1" x14ac:dyDescent="0.2">
      <c r="A9" s="132" t="s">
        <v>5</v>
      </c>
      <c r="B9" s="132"/>
      <c r="C9" s="132"/>
      <c r="D9" s="132"/>
      <c r="E9" s="133"/>
      <c r="F9" s="133"/>
      <c r="G9" s="133"/>
      <c r="H9" s="133"/>
    </row>
    <row r="10" spans="1:11" s="5" customFormat="1" ht="30" customHeight="1" thickBot="1" x14ac:dyDescent="0.25">
      <c r="A10" s="134" t="s">
        <v>6</v>
      </c>
      <c r="B10" s="134"/>
      <c r="C10" s="134"/>
      <c r="D10" s="134"/>
      <c r="E10" s="135"/>
      <c r="F10" s="135"/>
      <c r="G10" s="135"/>
      <c r="H10" s="135"/>
    </row>
    <row r="11" spans="1:11" s="10" customFormat="1" ht="139.5" customHeight="1" thickBot="1" x14ac:dyDescent="0.25">
      <c r="A11" s="7" t="s">
        <v>7</v>
      </c>
      <c r="B11" s="8" t="s">
        <v>8</v>
      </c>
      <c r="C11" s="9" t="s">
        <v>9</v>
      </c>
      <c r="D11" s="55" t="s">
        <v>10</v>
      </c>
      <c r="E11" s="55" t="s">
        <v>9</v>
      </c>
      <c r="F11" s="56" t="s">
        <v>11</v>
      </c>
      <c r="G11" s="55" t="s">
        <v>9</v>
      </c>
      <c r="H11" s="56" t="s">
        <v>11</v>
      </c>
      <c r="K11" s="11"/>
    </row>
    <row r="12" spans="1:11" s="14" customFormat="1" x14ac:dyDescent="0.2">
      <c r="A12" s="12">
        <v>1</v>
      </c>
      <c r="B12" s="13">
        <v>2</v>
      </c>
      <c r="C12" s="13">
        <v>3</v>
      </c>
      <c r="D12" s="57"/>
      <c r="E12" s="58">
        <v>3</v>
      </c>
      <c r="F12" s="59">
        <v>4</v>
      </c>
      <c r="G12" s="60">
        <v>3</v>
      </c>
      <c r="H12" s="61">
        <v>4</v>
      </c>
      <c r="K12" s="15"/>
    </row>
    <row r="13" spans="1:11" s="14" customFormat="1" ht="49.5" customHeight="1" x14ac:dyDescent="0.2">
      <c r="A13" s="136" t="s">
        <v>12</v>
      </c>
      <c r="B13" s="137"/>
      <c r="C13" s="137"/>
      <c r="D13" s="137"/>
      <c r="E13" s="137"/>
      <c r="F13" s="137"/>
      <c r="G13" s="138"/>
      <c r="H13" s="139"/>
      <c r="K13" s="15"/>
    </row>
    <row r="14" spans="1:11" s="10" customFormat="1" ht="24.75" customHeight="1" x14ac:dyDescent="0.2">
      <c r="A14" s="16" t="s">
        <v>129</v>
      </c>
      <c r="B14" s="17"/>
      <c r="C14" s="18">
        <f>F14*12</f>
        <v>0</v>
      </c>
      <c r="D14" s="62">
        <f>G14*I14</f>
        <v>135256.85999999999</v>
      </c>
      <c r="E14" s="63">
        <f>H14*12</f>
        <v>32.04</v>
      </c>
      <c r="F14" s="64"/>
      <c r="G14" s="63">
        <f>H14*12</f>
        <v>32.04</v>
      </c>
      <c r="H14" s="64">
        <f>H19+H21</f>
        <v>2.67</v>
      </c>
      <c r="I14" s="10">
        <v>4221.5</v>
      </c>
      <c r="J14" s="10">
        <v>1.07</v>
      </c>
      <c r="K14" s="11">
        <v>2.2400000000000002</v>
      </c>
    </row>
    <row r="15" spans="1:11" s="10" customFormat="1" ht="24.75" customHeight="1" x14ac:dyDescent="0.2">
      <c r="A15" s="19" t="s">
        <v>14</v>
      </c>
      <c r="B15" s="20" t="s">
        <v>15</v>
      </c>
      <c r="C15" s="18"/>
      <c r="D15" s="62"/>
      <c r="E15" s="63"/>
      <c r="F15" s="64"/>
      <c r="G15" s="63"/>
      <c r="H15" s="64"/>
      <c r="K15" s="11"/>
    </row>
    <row r="16" spans="1:11" s="21" customFormat="1" ht="15" x14ac:dyDescent="0.2">
      <c r="A16" s="19" t="s">
        <v>16</v>
      </c>
      <c r="B16" s="20" t="s">
        <v>15</v>
      </c>
      <c r="C16" s="18"/>
      <c r="D16" s="62"/>
      <c r="E16" s="63"/>
      <c r="F16" s="64"/>
      <c r="G16" s="63"/>
      <c r="H16" s="64"/>
      <c r="I16" s="10"/>
      <c r="K16" s="22"/>
    </row>
    <row r="17" spans="1:11" s="10" customFormat="1" ht="15" x14ac:dyDescent="0.2">
      <c r="A17" s="19" t="s">
        <v>17</v>
      </c>
      <c r="B17" s="20" t="s">
        <v>18</v>
      </c>
      <c r="C17" s="18"/>
      <c r="D17" s="62"/>
      <c r="E17" s="63"/>
      <c r="F17" s="64"/>
      <c r="G17" s="63"/>
      <c r="H17" s="64"/>
      <c r="K17" s="11"/>
    </row>
    <row r="18" spans="1:11" s="14" customFormat="1" ht="15" x14ac:dyDescent="0.2">
      <c r="A18" s="19" t="s">
        <v>19</v>
      </c>
      <c r="B18" s="20" t="s">
        <v>15</v>
      </c>
      <c r="C18" s="18"/>
      <c r="D18" s="62"/>
      <c r="E18" s="63"/>
      <c r="F18" s="64"/>
      <c r="G18" s="63"/>
      <c r="H18" s="64"/>
      <c r="I18" s="10"/>
      <c r="K18" s="15"/>
    </row>
    <row r="19" spans="1:11" s="14" customFormat="1" ht="15" x14ac:dyDescent="0.2">
      <c r="A19" s="108" t="s">
        <v>124</v>
      </c>
      <c r="B19" s="109"/>
      <c r="C19" s="110"/>
      <c r="D19" s="111"/>
      <c r="E19" s="110"/>
      <c r="F19" s="112"/>
      <c r="G19" s="110"/>
      <c r="H19" s="64">
        <v>2.56</v>
      </c>
      <c r="I19" s="10"/>
      <c r="K19" s="15"/>
    </row>
    <row r="20" spans="1:11" s="14" customFormat="1" ht="15" x14ac:dyDescent="0.2">
      <c r="A20" s="113" t="s">
        <v>118</v>
      </c>
      <c r="B20" s="114" t="s">
        <v>15</v>
      </c>
      <c r="C20" s="115"/>
      <c r="D20" s="111"/>
      <c r="E20" s="110"/>
      <c r="F20" s="112"/>
      <c r="G20" s="110"/>
      <c r="H20" s="112"/>
      <c r="I20" s="10"/>
      <c r="K20" s="15"/>
    </row>
    <row r="21" spans="1:11" s="14" customFormat="1" ht="15" x14ac:dyDescent="0.2">
      <c r="A21" s="108" t="s">
        <v>124</v>
      </c>
      <c r="B21" s="109"/>
      <c r="C21" s="110"/>
      <c r="D21" s="111"/>
      <c r="E21" s="110"/>
      <c r="F21" s="112"/>
      <c r="G21" s="110"/>
      <c r="H21" s="64">
        <v>0.11</v>
      </c>
      <c r="I21" s="10"/>
      <c r="K21" s="15"/>
    </row>
    <row r="22" spans="1:11" s="14" customFormat="1" ht="30" x14ac:dyDescent="0.2">
      <c r="A22" s="16" t="s">
        <v>20</v>
      </c>
      <c r="B22" s="23"/>
      <c r="C22" s="18">
        <f>F22*12</f>
        <v>0</v>
      </c>
      <c r="D22" s="62">
        <f>G22*I22</f>
        <v>119046.3</v>
      </c>
      <c r="E22" s="63">
        <f>H22*12</f>
        <v>28.2</v>
      </c>
      <c r="F22" s="64"/>
      <c r="G22" s="63">
        <f>H22*12</f>
        <v>28.2</v>
      </c>
      <c r="H22" s="64">
        <v>2.35</v>
      </c>
      <c r="I22" s="10">
        <v>4221.5</v>
      </c>
      <c r="J22" s="10">
        <v>1.07</v>
      </c>
      <c r="K22" s="11">
        <v>2.09</v>
      </c>
    </row>
    <row r="23" spans="1:11" s="14" customFormat="1" ht="15" x14ac:dyDescent="0.2">
      <c r="A23" s="19" t="s">
        <v>21</v>
      </c>
      <c r="B23" s="20" t="s">
        <v>22</v>
      </c>
      <c r="C23" s="18"/>
      <c r="D23" s="62"/>
      <c r="E23" s="63"/>
      <c r="F23" s="64"/>
      <c r="G23" s="63"/>
      <c r="H23" s="64"/>
      <c r="I23" s="10"/>
      <c r="K23" s="15"/>
    </row>
    <row r="24" spans="1:11" s="14" customFormat="1" ht="18.75" customHeight="1" x14ac:dyDescent="0.2">
      <c r="A24" s="19" t="s">
        <v>23</v>
      </c>
      <c r="B24" s="20" t="s">
        <v>22</v>
      </c>
      <c r="C24" s="18"/>
      <c r="D24" s="62"/>
      <c r="E24" s="63"/>
      <c r="F24" s="64"/>
      <c r="G24" s="63"/>
      <c r="H24" s="64"/>
      <c r="I24" s="10"/>
      <c r="K24" s="15"/>
    </row>
    <row r="25" spans="1:11" s="14" customFormat="1" ht="18.75" customHeight="1" x14ac:dyDescent="0.2">
      <c r="A25" s="19" t="s">
        <v>24</v>
      </c>
      <c r="B25" s="20" t="s">
        <v>25</v>
      </c>
      <c r="C25" s="18"/>
      <c r="D25" s="62"/>
      <c r="E25" s="63"/>
      <c r="F25" s="64"/>
      <c r="G25" s="63"/>
      <c r="H25" s="64"/>
      <c r="I25" s="10"/>
      <c r="K25" s="15"/>
    </row>
    <row r="26" spans="1:11" s="14" customFormat="1" ht="18" customHeight="1" x14ac:dyDescent="0.2">
      <c r="A26" s="19" t="s">
        <v>26</v>
      </c>
      <c r="B26" s="20" t="s">
        <v>22</v>
      </c>
      <c r="C26" s="18"/>
      <c r="D26" s="62"/>
      <c r="E26" s="63"/>
      <c r="F26" s="64"/>
      <c r="G26" s="63"/>
      <c r="H26" s="64"/>
      <c r="I26" s="10"/>
      <c r="K26" s="15"/>
    </row>
    <row r="27" spans="1:11" s="14" customFormat="1" ht="30.75" customHeight="1" x14ac:dyDescent="0.2">
      <c r="A27" s="19" t="s">
        <v>27</v>
      </c>
      <c r="B27" s="20" t="s">
        <v>28</v>
      </c>
      <c r="C27" s="18"/>
      <c r="D27" s="62"/>
      <c r="E27" s="63"/>
      <c r="F27" s="64"/>
      <c r="G27" s="63"/>
      <c r="H27" s="64"/>
      <c r="I27" s="10"/>
      <c r="K27" s="15"/>
    </row>
    <row r="28" spans="1:11" s="10" customFormat="1" ht="15" x14ac:dyDescent="0.2">
      <c r="A28" s="19" t="s">
        <v>29</v>
      </c>
      <c r="B28" s="20" t="s">
        <v>22</v>
      </c>
      <c r="C28" s="18"/>
      <c r="D28" s="62"/>
      <c r="E28" s="63"/>
      <c r="F28" s="64"/>
      <c r="G28" s="63"/>
      <c r="H28" s="64"/>
      <c r="K28" s="11"/>
    </row>
    <row r="29" spans="1:11" s="10" customFormat="1" ht="15" x14ac:dyDescent="0.2">
      <c r="A29" s="19" t="s">
        <v>30</v>
      </c>
      <c r="B29" s="20" t="s">
        <v>22</v>
      </c>
      <c r="C29" s="18"/>
      <c r="D29" s="62"/>
      <c r="E29" s="63"/>
      <c r="F29" s="64"/>
      <c r="G29" s="63"/>
      <c r="H29" s="64"/>
      <c r="K29" s="11"/>
    </row>
    <row r="30" spans="1:11" s="21" customFormat="1" ht="25.5" x14ac:dyDescent="0.2">
      <c r="A30" s="19" t="s">
        <v>31</v>
      </c>
      <c r="B30" s="20" t="s">
        <v>32</v>
      </c>
      <c r="C30" s="18"/>
      <c r="D30" s="62"/>
      <c r="E30" s="63"/>
      <c r="F30" s="64"/>
      <c r="G30" s="63"/>
      <c r="H30" s="64"/>
      <c r="I30" s="10"/>
      <c r="K30" s="22"/>
    </row>
    <row r="31" spans="1:11" s="21" customFormat="1" ht="15" x14ac:dyDescent="0.2">
      <c r="A31" s="24" t="s">
        <v>33</v>
      </c>
      <c r="B31" s="17" t="s">
        <v>34</v>
      </c>
      <c r="C31" s="18">
        <f>F31*12</f>
        <v>0</v>
      </c>
      <c r="D31" s="62">
        <f>G31*I31</f>
        <v>34447.440000000002</v>
      </c>
      <c r="E31" s="63">
        <f>H31*12</f>
        <v>8.16</v>
      </c>
      <c r="F31" s="65"/>
      <c r="G31" s="63">
        <f>H31*12</f>
        <v>8.16</v>
      </c>
      <c r="H31" s="64">
        <v>0.68</v>
      </c>
      <c r="I31" s="10">
        <v>4221.5</v>
      </c>
      <c r="J31" s="10">
        <v>1.07</v>
      </c>
      <c r="K31" s="11">
        <v>0.6</v>
      </c>
    </row>
    <row r="32" spans="1:11" s="14" customFormat="1" ht="15" x14ac:dyDescent="0.2">
      <c r="A32" s="24" t="s">
        <v>35</v>
      </c>
      <c r="B32" s="17" t="s">
        <v>36</v>
      </c>
      <c r="C32" s="18">
        <f>F32*12</f>
        <v>0</v>
      </c>
      <c r="D32" s="62">
        <f>G32*I32</f>
        <v>112460.76</v>
      </c>
      <c r="E32" s="63">
        <f>H32*12</f>
        <v>26.64</v>
      </c>
      <c r="F32" s="65"/>
      <c r="G32" s="63">
        <f>H32*12</f>
        <v>26.64</v>
      </c>
      <c r="H32" s="64">
        <v>2.2200000000000002</v>
      </c>
      <c r="I32" s="10">
        <v>4221.5</v>
      </c>
      <c r="J32" s="10">
        <v>1.07</v>
      </c>
      <c r="K32" s="11">
        <v>1.94</v>
      </c>
    </row>
    <row r="33" spans="1:11" s="14" customFormat="1" ht="30" x14ac:dyDescent="0.2">
      <c r="A33" s="24" t="s">
        <v>37</v>
      </c>
      <c r="B33" s="17" t="s">
        <v>38</v>
      </c>
      <c r="C33" s="25"/>
      <c r="D33" s="62">
        <v>1608.09</v>
      </c>
      <c r="E33" s="66">
        <f>H33*12</f>
        <v>0.36</v>
      </c>
      <c r="F33" s="65"/>
      <c r="G33" s="63">
        <f>D33/I33</f>
        <v>0.38</v>
      </c>
      <c r="H33" s="64">
        <f>G33/12</f>
        <v>0.03</v>
      </c>
      <c r="I33" s="10">
        <v>4221.5</v>
      </c>
      <c r="J33" s="10">
        <v>1.07</v>
      </c>
      <c r="K33" s="11">
        <v>0.03</v>
      </c>
    </row>
    <row r="34" spans="1:11" s="14" customFormat="1" ht="30" x14ac:dyDescent="0.2">
      <c r="A34" s="24" t="s">
        <v>39</v>
      </c>
      <c r="B34" s="17" t="s">
        <v>38</v>
      </c>
      <c r="C34" s="25"/>
      <c r="D34" s="62">
        <v>1608.09</v>
      </c>
      <c r="E34" s="66">
        <f>H34*12</f>
        <v>0.36</v>
      </c>
      <c r="F34" s="65"/>
      <c r="G34" s="63">
        <f>D34/I34</f>
        <v>0.38</v>
      </c>
      <c r="H34" s="64">
        <f>G34/12</f>
        <v>0.03</v>
      </c>
      <c r="I34" s="10">
        <v>4221.5</v>
      </c>
      <c r="J34" s="10">
        <v>1.07</v>
      </c>
      <c r="K34" s="11">
        <v>0.03</v>
      </c>
    </row>
    <row r="35" spans="1:11" s="14" customFormat="1" ht="30" x14ac:dyDescent="0.2">
      <c r="A35" s="24" t="s">
        <v>42</v>
      </c>
      <c r="B35" s="17" t="s">
        <v>28</v>
      </c>
      <c r="C35" s="25"/>
      <c r="D35" s="62">
        <v>2875.91</v>
      </c>
      <c r="E35" s="66"/>
      <c r="F35" s="65"/>
      <c r="G35" s="63">
        <f>D35/I35</f>
        <v>0.68</v>
      </c>
      <c r="H35" s="64">
        <f>G35/12</f>
        <v>0.06</v>
      </c>
      <c r="I35" s="10">
        <v>4221.5</v>
      </c>
      <c r="J35" s="10"/>
      <c r="K35" s="11"/>
    </row>
    <row r="36" spans="1:11" s="14" customFormat="1" ht="29.25" hidden="1" customHeight="1" x14ac:dyDescent="0.2">
      <c r="A36" s="24"/>
      <c r="B36" s="17" t="s">
        <v>28</v>
      </c>
      <c r="C36" s="25"/>
      <c r="D36" s="62"/>
      <c r="E36" s="66"/>
      <c r="F36" s="65"/>
      <c r="G36" s="63">
        <f>D36/I36</f>
        <v>0</v>
      </c>
      <c r="H36" s="64">
        <f>G36/12</f>
        <v>0</v>
      </c>
      <c r="I36" s="10">
        <v>4221.5</v>
      </c>
      <c r="J36" s="10"/>
      <c r="K36" s="11"/>
    </row>
    <row r="37" spans="1:11" s="14" customFormat="1" ht="20.25" customHeight="1" x14ac:dyDescent="0.2">
      <c r="A37" s="24" t="s">
        <v>126</v>
      </c>
      <c r="B37" s="17" t="s">
        <v>38</v>
      </c>
      <c r="C37" s="25"/>
      <c r="D37" s="62">
        <v>10154.75</v>
      </c>
      <c r="E37" s="66">
        <f>H37*12</f>
        <v>2.4</v>
      </c>
      <c r="F37" s="65"/>
      <c r="G37" s="63">
        <f>D37/I37</f>
        <v>2.41</v>
      </c>
      <c r="H37" s="64">
        <f>G37/12</f>
        <v>0.2</v>
      </c>
      <c r="I37" s="10">
        <v>4221.5</v>
      </c>
      <c r="J37" s="10">
        <v>1.07</v>
      </c>
      <c r="K37" s="11">
        <v>0.2</v>
      </c>
    </row>
    <row r="38" spans="1:11" s="14" customFormat="1" ht="30" hidden="1" x14ac:dyDescent="0.2">
      <c r="A38" s="24" t="s">
        <v>42</v>
      </c>
      <c r="B38" s="17" t="s">
        <v>28</v>
      </c>
      <c r="C38" s="25"/>
      <c r="D38" s="62">
        <f t="shared" ref="D38:D43" si="0">G38*I38</f>
        <v>0</v>
      </c>
      <c r="E38" s="66"/>
      <c r="F38" s="65"/>
      <c r="G38" s="63">
        <f t="shared" ref="G38:G43" si="1">H38*12</f>
        <v>0</v>
      </c>
      <c r="H38" s="64">
        <v>0</v>
      </c>
      <c r="I38" s="10">
        <v>4851.7</v>
      </c>
      <c r="J38" s="10">
        <v>1.07</v>
      </c>
      <c r="K38" s="11">
        <v>0</v>
      </c>
    </row>
    <row r="39" spans="1:11" s="14" customFormat="1" ht="30" hidden="1" x14ac:dyDescent="0.2">
      <c r="A39" s="24" t="s">
        <v>40</v>
      </c>
      <c r="B39" s="17" t="s">
        <v>28</v>
      </c>
      <c r="C39" s="25"/>
      <c r="D39" s="62">
        <f t="shared" si="0"/>
        <v>0</v>
      </c>
      <c r="E39" s="66"/>
      <c r="F39" s="65"/>
      <c r="G39" s="63">
        <f t="shared" si="1"/>
        <v>0</v>
      </c>
      <c r="H39" s="64">
        <v>0</v>
      </c>
      <c r="I39" s="10">
        <v>4851.7</v>
      </c>
      <c r="J39" s="10">
        <v>1.07</v>
      </c>
      <c r="K39" s="11">
        <v>0</v>
      </c>
    </row>
    <row r="40" spans="1:11" s="14" customFormat="1" ht="30" hidden="1" x14ac:dyDescent="0.2">
      <c r="A40" s="24" t="s">
        <v>43</v>
      </c>
      <c r="B40" s="17" t="s">
        <v>28</v>
      </c>
      <c r="C40" s="25"/>
      <c r="D40" s="62">
        <f t="shared" si="0"/>
        <v>0</v>
      </c>
      <c r="E40" s="66"/>
      <c r="F40" s="65"/>
      <c r="G40" s="63">
        <f t="shared" si="1"/>
        <v>0</v>
      </c>
      <c r="H40" s="64">
        <v>0</v>
      </c>
      <c r="I40" s="10">
        <v>4851.7</v>
      </c>
      <c r="J40" s="10">
        <v>1.07</v>
      </c>
      <c r="K40" s="11">
        <v>0</v>
      </c>
    </row>
    <row r="41" spans="1:11" s="14" customFormat="1" ht="15" x14ac:dyDescent="0.2">
      <c r="A41" s="24" t="s">
        <v>44</v>
      </c>
      <c r="B41" s="17" t="s">
        <v>45</v>
      </c>
      <c r="C41" s="25">
        <f>F41*12</f>
        <v>0</v>
      </c>
      <c r="D41" s="62">
        <f t="shared" si="0"/>
        <v>2026.32</v>
      </c>
      <c r="E41" s="66">
        <f>H41*12</f>
        <v>0.48</v>
      </c>
      <c r="F41" s="65"/>
      <c r="G41" s="63">
        <f t="shared" si="1"/>
        <v>0.48</v>
      </c>
      <c r="H41" s="64">
        <v>0.04</v>
      </c>
      <c r="I41" s="10">
        <v>4221.5</v>
      </c>
      <c r="J41" s="10">
        <v>1.07</v>
      </c>
      <c r="K41" s="11">
        <v>0.03</v>
      </c>
    </row>
    <row r="42" spans="1:11" s="14" customFormat="1" ht="15" x14ac:dyDescent="0.2">
      <c r="A42" s="24" t="s">
        <v>46</v>
      </c>
      <c r="B42" s="26" t="s">
        <v>47</v>
      </c>
      <c r="C42" s="27">
        <f>F42*12</f>
        <v>0</v>
      </c>
      <c r="D42" s="62">
        <f t="shared" si="0"/>
        <v>1519.74</v>
      </c>
      <c r="E42" s="66">
        <f>H42*12</f>
        <v>0.36</v>
      </c>
      <c r="F42" s="65"/>
      <c r="G42" s="63">
        <f t="shared" si="1"/>
        <v>0.36</v>
      </c>
      <c r="H42" s="64">
        <v>0.03</v>
      </c>
      <c r="I42" s="10">
        <v>4221.5</v>
      </c>
      <c r="J42" s="10">
        <v>1.07</v>
      </c>
      <c r="K42" s="11">
        <v>0.02</v>
      </c>
    </row>
    <row r="43" spans="1:11" s="14" customFormat="1" ht="30" x14ac:dyDescent="0.2">
      <c r="A43" s="24" t="s">
        <v>48</v>
      </c>
      <c r="B43" s="17" t="s">
        <v>49</v>
      </c>
      <c r="C43" s="25">
        <f>F43*12</f>
        <v>0</v>
      </c>
      <c r="D43" s="62">
        <f t="shared" si="0"/>
        <v>2026.32</v>
      </c>
      <c r="E43" s="66">
        <f>H43*12</f>
        <v>0.48</v>
      </c>
      <c r="F43" s="65"/>
      <c r="G43" s="63">
        <f t="shared" si="1"/>
        <v>0.48</v>
      </c>
      <c r="H43" s="64">
        <v>0.04</v>
      </c>
      <c r="I43" s="10">
        <v>4221.5</v>
      </c>
      <c r="J43" s="10">
        <v>1.07</v>
      </c>
      <c r="K43" s="11">
        <v>0.03</v>
      </c>
    </row>
    <row r="44" spans="1:11" s="14" customFormat="1" ht="15" x14ac:dyDescent="0.2">
      <c r="A44" s="24" t="s">
        <v>50</v>
      </c>
      <c r="B44" s="17"/>
      <c r="C44" s="18"/>
      <c r="D44" s="63">
        <f>D46+D47+D48+D49+D50+D51+D52+D53+D54+D55+D56</f>
        <v>39615.19</v>
      </c>
      <c r="E44" s="63"/>
      <c r="F44" s="65"/>
      <c r="G44" s="63">
        <f>D44/I44</f>
        <v>9.3800000000000008</v>
      </c>
      <c r="H44" s="64">
        <f>G44/12</f>
        <v>0.78</v>
      </c>
      <c r="I44" s="10">
        <v>4221.5</v>
      </c>
      <c r="J44" s="10">
        <v>1.07</v>
      </c>
      <c r="K44" s="11">
        <v>0.82</v>
      </c>
    </row>
    <row r="45" spans="1:11" s="14" customFormat="1" ht="15" hidden="1" x14ac:dyDescent="0.2">
      <c r="A45" s="28"/>
      <c r="B45" s="29"/>
      <c r="C45" s="30"/>
      <c r="D45" s="67"/>
      <c r="E45" s="68"/>
      <c r="F45" s="69"/>
      <c r="G45" s="68"/>
      <c r="H45" s="69"/>
      <c r="I45" s="10"/>
      <c r="J45" s="10"/>
      <c r="K45" s="11"/>
    </row>
    <row r="46" spans="1:11" s="14" customFormat="1" ht="15" x14ac:dyDescent="0.2">
      <c r="A46" s="28" t="s">
        <v>51</v>
      </c>
      <c r="B46" s="29" t="s">
        <v>52</v>
      </c>
      <c r="C46" s="30"/>
      <c r="D46" s="67">
        <v>392.99</v>
      </c>
      <c r="E46" s="68"/>
      <c r="F46" s="69"/>
      <c r="G46" s="68"/>
      <c r="H46" s="69"/>
      <c r="I46" s="10">
        <v>4221.5</v>
      </c>
      <c r="J46" s="10">
        <v>1.07</v>
      </c>
      <c r="K46" s="11">
        <v>0.01</v>
      </c>
    </row>
    <row r="47" spans="1:11" s="14" customFormat="1" ht="15" x14ac:dyDescent="0.2">
      <c r="A47" s="28" t="s">
        <v>53</v>
      </c>
      <c r="B47" s="29" t="s">
        <v>54</v>
      </c>
      <c r="C47" s="34">
        <f>F47*12</f>
        <v>0</v>
      </c>
      <c r="D47" s="117">
        <v>1085.42</v>
      </c>
      <c r="E47" s="34">
        <f>H47*12</f>
        <v>0</v>
      </c>
      <c r="F47" s="118"/>
      <c r="G47" s="34"/>
      <c r="H47" s="118"/>
      <c r="I47" s="10">
        <v>4851.7</v>
      </c>
      <c r="J47" s="10">
        <v>1.07</v>
      </c>
      <c r="K47" s="11">
        <v>0.02</v>
      </c>
    </row>
    <row r="48" spans="1:11" s="14" customFormat="1" ht="15" x14ac:dyDescent="0.2">
      <c r="A48" s="28" t="s">
        <v>123</v>
      </c>
      <c r="B48" s="33" t="s">
        <v>52</v>
      </c>
      <c r="C48" s="34"/>
      <c r="D48" s="117">
        <v>2222.8200000000002</v>
      </c>
      <c r="E48" s="34"/>
      <c r="F48" s="118"/>
      <c r="G48" s="34"/>
      <c r="H48" s="118"/>
      <c r="I48" s="10">
        <v>4221.5</v>
      </c>
      <c r="J48" s="10"/>
      <c r="K48" s="11"/>
    </row>
    <row r="49" spans="1:12" s="14" customFormat="1" ht="15" x14ac:dyDescent="0.2">
      <c r="A49" s="28" t="s">
        <v>133</v>
      </c>
      <c r="B49" s="29" t="s">
        <v>52</v>
      </c>
      <c r="C49" s="30">
        <f>F49*12</f>
        <v>0</v>
      </c>
      <c r="D49" s="67">
        <f>11225.63*I49/L49</f>
        <v>9767.5</v>
      </c>
      <c r="E49" s="68">
        <f>H49*12</f>
        <v>0</v>
      </c>
      <c r="F49" s="69"/>
      <c r="G49" s="68"/>
      <c r="H49" s="69"/>
      <c r="I49" s="10">
        <v>4221.5</v>
      </c>
      <c r="J49" s="10">
        <v>1.07</v>
      </c>
      <c r="K49" s="11">
        <v>0.21</v>
      </c>
      <c r="L49" s="14">
        <v>4851.7</v>
      </c>
    </row>
    <row r="50" spans="1:12" s="21" customFormat="1" ht="15" x14ac:dyDescent="0.2">
      <c r="A50" s="28" t="s">
        <v>55</v>
      </c>
      <c r="B50" s="29" t="s">
        <v>52</v>
      </c>
      <c r="C50" s="30">
        <f>F50*12</f>
        <v>0</v>
      </c>
      <c r="D50" s="67">
        <v>2068.4499999999998</v>
      </c>
      <c r="E50" s="68">
        <f>H50*12</f>
        <v>0</v>
      </c>
      <c r="F50" s="69"/>
      <c r="G50" s="68"/>
      <c r="H50" s="69"/>
      <c r="I50" s="10">
        <v>4851.7</v>
      </c>
      <c r="J50" s="10">
        <v>1.07</v>
      </c>
      <c r="K50" s="11">
        <v>0.04</v>
      </c>
    </row>
    <row r="51" spans="1:12" s="14" customFormat="1" ht="15" x14ac:dyDescent="0.2">
      <c r="A51" s="28" t="s">
        <v>56</v>
      </c>
      <c r="B51" s="29" t="s">
        <v>52</v>
      </c>
      <c r="C51" s="30">
        <f>F51*12</f>
        <v>0</v>
      </c>
      <c r="D51" s="67">
        <v>7065.55</v>
      </c>
      <c r="E51" s="68">
        <f>H51*12</f>
        <v>0</v>
      </c>
      <c r="F51" s="69"/>
      <c r="G51" s="68"/>
      <c r="H51" s="69"/>
      <c r="I51" s="10">
        <v>4221.5</v>
      </c>
      <c r="J51" s="10">
        <v>1.07</v>
      </c>
      <c r="K51" s="11">
        <v>0.12</v>
      </c>
    </row>
    <row r="52" spans="1:12" s="14" customFormat="1" ht="15" x14ac:dyDescent="0.2">
      <c r="A52" s="28" t="s">
        <v>57</v>
      </c>
      <c r="B52" s="29" t="s">
        <v>52</v>
      </c>
      <c r="C52" s="30">
        <f>F52*12</f>
        <v>0</v>
      </c>
      <c r="D52" s="67">
        <v>831.63</v>
      </c>
      <c r="E52" s="68">
        <f>H52*12</f>
        <v>0</v>
      </c>
      <c r="F52" s="69"/>
      <c r="G52" s="68"/>
      <c r="H52" s="69"/>
      <c r="I52" s="10">
        <v>4221.5</v>
      </c>
      <c r="J52" s="10">
        <v>1.07</v>
      </c>
      <c r="K52" s="11">
        <v>0.01</v>
      </c>
    </row>
    <row r="53" spans="1:12" s="14" customFormat="1" ht="15" x14ac:dyDescent="0.2">
      <c r="A53" s="28" t="s">
        <v>58</v>
      </c>
      <c r="B53" s="29" t="s">
        <v>52</v>
      </c>
      <c r="C53" s="30"/>
      <c r="D53" s="67">
        <v>1034.18</v>
      </c>
      <c r="E53" s="68"/>
      <c r="F53" s="69"/>
      <c r="G53" s="68"/>
      <c r="H53" s="69"/>
      <c r="I53" s="10">
        <v>4851.7</v>
      </c>
      <c r="J53" s="10">
        <v>1.07</v>
      </c>
      <c r="K53" s="11">
        <v>0.02</v>
      </c>
    </row>
    <row r="54" spans="1:12" s="14" customFormat="1" ht="15" x14ac:dyDescent="0.2">
      <c r="A54" s="28" t="s">
        <v>59</v>
      </c>
      <c r="B54" s="29" t="s">
        <v>54</v>
      </c>
      <c r="C54" s="30"/>
      <c r="D54" s="67">
        <v>4136.8900000000003</v>
      </c>
      <c r="E54" s="68"/>
      <c r="F54" s="69"/>
      <c r="G54" s="68"/>
      <c r="H54" s="69"/>
      <c r="I54" s="10">
        <v>4851.7</v>
      </c>
      <c r="J54" s="10">
        <v>1.07</v>
      </c>
      <c r="K54" s="11">
        <v>0.09</v>
      </c>
    </row>
    <row r="55" spans="1:12" s="14" customFormat="1" ht="25.5" x14ac:dyDescent="0.2">
      <c r="A55" s="28" t="s">
        <v>60</v>
      </c>
      <c r="B55" s="29" t="s">
        <v>52</v>
      </c>
      <c r="C55" s="30">
        <f>F55*12</f>
        <v>0</v>
      </c>
      <c r="D55" s="67">
        <v>2836.12</v>
      </c>
      <c r="E55" s="68">
        <f>H55*12</f>
        <v>0</v>
      </c>
      <c r="F55" s="69"/>
      <c r="G55" s="68"/>
      <c r="H55" s="69"/>
      <c r="I55" s="10">
        <v>4851.7</v>
      </c>
      <c r="J55" s="10">
        <v>1.07</v>
      </c>
      <c r="K55" s="11">
        <v>0.05</v>
      </c>
    </row>
    <row r="56" spans="1:12" s="14" customFormat="1" ht="15" x14ac:dyDescent="0.2">
      <c r="A56" s="28" t="s">
        <v>61</v>
      </c>
      <c r="B56" s="29" t="s">
        <v>52</v>
      </c>
      <c r="C56" s="30"/>
      <c r="D56" s="67">
        <v>8173.64</v>
      </c>
      <c r="E56" s="68"/>
      <c r="F56" s="69"/>
      <c r="G56" s="68"/>
      <c r="H56" s="69"/>
      <c r="I56" s="10">
        <v>4221.5</v>
      </c>
      <c r="J56" s="10">
        <v>1.07</v>
      </c>
      <c r="K56" s="11">
        <v>0.01</v>
      </c>
    </row>
    <row r="57" spans="1:12" s="14" customFormat="1" ht="15" hidden="1" x14ac:dyDescent="0.2">
      <c r="A57" s="28"/>
      <c r="B57" s="29"/>
      <c r="C57" s="31"/>
      <c r="D57" s="67"/>
      <c r="E57" s="70"/>
      <c r="F57" s="69"/>
      <c r="G57" s="68"/>
      <c r="H57" s="69"/>
      <c r="I57" s="10"/>
      <c r="J57" s="10"/>
      <c r="K57" s="11"/>
    </row>
    <row r="58" spans="1:12" s="14" customFormat="1" ht="15" hidden="1" x14ac:dyDescent="0.2">
      <c r="A58" s="32"/>
      <c r="B58" s="29"/>
      <c r="C58" s="30"/>
      <c r="D58" s="67"/>
      <c r="E58" s="68"/>
      <c r="F58" s="69"/>
      <c r="G58" s="68"/>
      <c r="H58" s="69"/>
      <c r="I58" s="10"/>
      <c r="J58" s="10"/>
      <c r="K58" s="11"/>
    </row>
    <row r="59" spans="1:12" s="14" customFormat="1" ht="30" x14ac:dyDescent="0.2">
      <c r="A59" s="24" t="s">
        <v>62</v>
      </c>
      <c r="B59" s="17"/>
      <c r="C59" s="18"/>
      <c r="D59" s="63">
        <f>D60+D61+D62+D63+D68+D69+D70</f>
        <v>26714.19</v>
      </c>
      <c r="E59" s="63"/>
      <c r="F59" s="65"/>
      <c r="G59" s="63">
        <f>D59/I59</f>
        <v>6.33</v>
      </c>
      <c r="H59" s="64">
        <f>G59/12</f>
        <v>0.53</v>
      </c>
      <c r="I59" s="10">
        <v>4221.5</v>
      </c>
      <c r="J59" s="10">
        <v>1.07</v>
      </c>
      <c r="K59" s="11">
        <v>0.87</v>
      </c>
    </row>
    <row r="60" spans="1:12" s="14" customFormat="1" ht="15" customHeight="1" x14ac:dyDescent="0.2">
      <c r="A60" s="28" t="s">
        <v>63</v>
      </c>
      <c r="B60" s="29" t="s">
        <v>64</v>
      </c>
      <c r="C60" s="30"/>
      <c r="D60" s="67">
        <v>2068.4499999999998</v>
      </c>
      <c r="E60" s="68"/>
      <c r="F60" s="69"/>
      <c r="G60" s="68"/>
      <c r="H60" s="69"/>
      <c r="I60" s="10">
        <v>4851.7</v>
      </c>
      <c r="J60" s="10">
        <v>1.07</v>
      </c>
      <c r="K60" s="11">
        <v>0.03</v>
      </c>
    </row>
    <row r="61" spans="1:12" s="14" customFormat="1" ht="25.5" x14ac:dyDescent="0.2">
      <c r="A61" s="28" t="s">
        <v>65</v>
      </c>
      <c r="B61" s="33" t="s">
        <v>52</v>
      </c>
      <c r="C61" s="30"/>
      <c r="D61" s="67">
        <v>1378.96</v>
      </c>
      <c r="E61" s="68"/>
      <c r="F61" s="69"/>
      <c r="G61" s="68"/>
      <c r="H61" s="69"/>
      <c r="I61" s="10">
        <v>4851.7</v>
      </c>
      <c r="J61" s="10">
        <v>1.07</v>
      </c>
      <c r="K61" s="11">
        <v>0.02</v>
      </c>
    </row>
    <row r="62" spans="1:12" s="14" customFormat="1" ht="17.25" customHeight="1" x14ac:dyDescent="0.2">
      <c r="A62" s="28" t="s">
        <v>66</v>
      </c>
      <c r="B62" s="29" t="s">
        <v>67</v>
      </c>
      <c r="C62" s="30"/>
      <c r="D62" s="67">
        <v>1447.17</v>
      </c>
      <c r="E62" s="68"/>
      <c r="F62" s="69"/>
      <c r="G62" s="68"/>
      <c r="H62" s="69"/>
      <c r="I62" s="10">
        <v>4851.7</v>
      </c>
      <c r="J62" s="10">
        <v>1.07</v>
      </c>
      <c r="K62" s="11">
        <v>0.02</v>
      </c>
    </row>
    <row r="63" spans="1:12" s="14" customFormat="1" ht="25.5" x14ac:dyDescent="0.2">
      <c r="A63" s="28" t="s">
        <v>68</v>
      </c>
      <c r="B63" s="29" t="s">
        <v>69</v>
      </c>
      <c r="C63" s="30"/>
      <c r="D63" s="67">
        <v>1378.95</v>
      </c>
      <c r="E63" s="68"/>
      <c r="F63" s="69"/>
      <c r="G63" s="68"/>
      <c r="H63" s="69"/>
      <c r="I63" s="10">
        <v>4851.7</v>
      </c>
      <c r="J63" s="10">
        <v>1.07</v>
      </c>
      <c r="K63" s="11">
        <v>0.02</v>
      </c>
    </row>
    <row r="64" spans="1:12" s="14" customFormat="1" ht="15" hidden="1" x14ac:dyDescent="0.2">
      <c r="A64" s="28"/>
      <c r="B64" s="29"/>
      <c r="C64" s="30"/>
      <c r="D64" s="67"/>
      <c r="E64" s="68"/>
      <c r="F64" s="69"/>
      <c r="G64" s="68"/>
      <c r="H64" s="69"/>
      <c r="I64" s="10">
        <v>4851.7</v>
      </c>
      <c r="J64" s="10"/>
      <c r="K64" s="11"/>
    </row>
    <row r="65" spans="1:12" s="14" customFormat="1" ht="15" hidden="1" x14ac:dyDescent="0.2">
      <c r="A65" s="28" t="s">
        <v>70</v>
      </c>
      <c r="B65" s="29" t="s">
        <v>67</v>
      </c>
      <c r="C65" s="30"/>
      <c r="D65" s="67"/>
      <c r="E65" s="68"/>
      <c r="F65" s="69"/>
      <c r="G65" s="68"/>
      <c r="H65" s="69"/>
      <c r="I65" s="10">
        <v>4851.7</v>
      </c>
      <c r="J65" s="10">
        <v>1.07</v>
      </c>
      <c r="K65" s="11">
        <v>0</v>
      </c>
    </row>
    <row r="66" spans="1:12" s="14" customFormat="1" ht="15" hidden="1" x14ac:dyDescent="0.2">
      <c r="A66" s="28" t="s">
        <v>71</v>
      </c>
      <c r="B66" s="29" t="s">
        <v>52</v>
      </c>
      <c r="C66" s="30"/>
      <c r="D66" s="67"/>
      <c r="E66" s="68"/>
      <c r="F66" s="69"/>
      <c r="G66" s="68"/>
      <c r="H66" s="69"/>
      <c r="I66" s="10">
        <v>4851.7</v>
      </c>
      <c r="J66" s="10">
        <v>1.07</v>
      </c>
      <c r="K66" s="11">
        <v>0</v>
      </c>
    </row>
    <row r="67" spans="1:12" s="14" customFormat="1" ht="25.5" hidden="1" x14ac:dyDescent="0.2">
      <c r="A67" s="28" t="s">
        <v>72</v>
      </c>
      <c r="B67" s="29" t="s">
        <v>52</v>
      </c>
      <c r="C67" s="30"/>
      <c r="D67" s="67"/>
      <c r="E67" s="68"/>
      <c r="F67" s="69"/>
      <c r="G67" s="68"/>
      <c r="H67" s="69"/>
      <c r="I67" s="10">
        <v>4851.7</v>
      </c>
      <c r="J67" s="10">
        <v>1.07</v>
      </c>
      <c r="K67" s="11">
        <v>0</v>
      </c>
    </row>
    <row r="68" spans="1:12" s="14" customFormat="1" ht="15" x14ac:dyDescent="0.2">
      <c r="A68" s="28" t="s">
        <v>132</v>
      </c>
      <c r="B68" s="33" t="s">
        <v>52</v>
      </c>
      <c r="C68" s="30"/>
      <c r="D68" s="67">
        <f>1325.22*I68/L68</f>
        <v>1153.08</v>
      </c>
      <c r="E68" s="68"/>
      <c r="F68" s="69"/>
      <c r="G68" s="68"/>
      <c r="H68" s="69"/>
      <c r="I68" s="10">
        <v>4221.5</v>
      </c>
      <c r="J68" s="10">
        <v>1.07</v>
      </c>
      <c r="K68" s="11">
        <v>0.02</v>
      </c>
      <c r="L68" s="14">
        <v>4851.7</v>
      </c>
    </row>
    <row r="69" spans="1:12" s="14" customFormat="1" ht="17.25" customHeight="1" x14ac:dyDescent="0.2">
      <c r="A69" s="32" t="s">
        <v>74</v>
      </c>
      <c r="B69" s="29" t="s">
        <v>38</v>
      </c>
      <c r="C69" s="31"/>
      <c r="D69" s="67">
        <v>4904.4799999999996</v>
      </c>
      <c r="E69" s="70"/>
      <c r="F69" s="69"/>
      <c r="G69" s="68"/>
      <c r="H69" s="69"/>
      <c r="I69" s="10">
        <v>4851.7</v>
      </c>
      <c r="J69" s="10">
        <v>1.07</v>
      </c>
      <c r="K69" s="11">
        <v>0.09</v>
      </c>
    </row>
    <row r="70" spans="1:12" s="14" customFormat="1" ht="24.75" customHeight="1" x14ac:dyDescent="0.2">
      <c r="A70" s="28" t="s">
        <v>128</v>
      </c>
      <c r="B70" s="33" t="s">
        <v>52</v>
      </c>
      <c r="C70" s="30"/>
      <c r="D70" s="84">
        <f>16530.26*I70/L70</f>
        <v>14383.1</v>
      </c>
      <c r="E70" s="70"/>
      <c r="F70" s="69"/>
      <c r="G70" s="70"/>
      <c r="H70" s="85"/>
      <c r="I70" s="10">
        <v>4221.5</v>
      </c>
      <c r="J70" s="10"/>
      <c r="K70" s="11"/>
      <c r="L70" s="14">
        <v>4851.7</v>
      </c>
    </row>
    <row r="71" spans="1:12" s="14" customFormat="1" ht="25.5" customHeight="1" x14ac:dyDescent="0.2">
      <c r="A71" s="24" t="s">
        <v>75</v>
      </c>
      <c r="B71" s="29"/>
      <c r="C71" s="30"/>
      <c r="D71" s="63">
        <f>D72</f>
        <v>1987.94</v>
      </c>
      <c r="E71" s="68"/>
      <c r="F71" s="69"/>
      <c r="G71" s="63">
        <f>D71/I71</f>
        <v>0.47</v>
      </c>
      <c r="H71" s="64">
        <f>G71/12</f>
        <v>0.04</v>
      </c>
      <c r="I71" s="10">
        <v>4221.5</v>
      </c>
      <c r="J71" s="10">
        <v>1.07</v>
      </c>
      <c r="K71" s="11">
        <v>0.05</v>
      </c>
    </row>
    <row r="72" spans="1:12" s="14" customFormat="1" ht="18" customHeight="1" x14ac:dyDescent="0.2">
      <c r="A72" s="28" t="s">
        <v>131</v>
      </c>
      <c r="B72" s="29" t="s">
        <v>52</v>
      </c>
      <c r="C72" s="30"/>
      <c r="D72" s="67">
        <f>2284.71*I72/L72</f>
        <v>1987.94</v>
      </c>
      <c r="E72" s="68"/>
      <c r="F72" s="69"/>
      <c r="G72" s="68"/>
      <c r="H72" s="69"/>
      <c r="I72" s="10">
        <v>4221.5</v>
      </c>
      <c r="J72" s="10">
        <v>1.07</v>
      </c>
      <c r="K72" s="11">
        <v>0.03</v>
      </c>
      <c r="L72" s="14">
        <v>4851.7</v>
      </c>
    </row>
    <row r="73" spans="1:12" s="14" customFormat="1" ht="15" hidden="1" x14ac:dyDescent="0.2">
      <c r="A73" s="28" t="s">
        <v>76</v>
      </c>
      <c r="B73" s="29" t="s">
        <v>38</v>
      </c>
      <c r="C73" s="30"/>
      <c r="D73" s="67">
        <f>G73*I73</f>
        <v>0</v>
      </c>
      <c r="E73" s="68"/>
      <c r="F73" s="69"/>
      <c r="G73" s="68">
        <f>H73*12</f>
        <v>0</v>
      </c>
      <c r="H73" s="69">
        <v>0</v>
      </c>
      <c r="I73" s="10">
        <v>4221.5</v>
      </c>
      <c r="J73" s="10">
        <v>1.07</v>
      </c>
      <c r="K73" s="11">
        <v>0</v>
      </c>
    </row>
    <row r="74" spans="1:12" s="14" customFormat="1" ht="15" x14ac:dyDescent="0.2">
      <c r="A74" s="24" t="s">
        <v>77</v>
      </c>
      <c r="B74" s="29"/>
      <c r="C74" s="30"/>
      <c r="D74" s="63">
        <f>D75+D76+D77+D81</f>
        <v>15474.3</v>
      </c>
      <c r="E74" s="68"/>
      <c r="F74" s="69"/>
      <c r="G74" s="63">
        <f>D74/I74</f>
        <v>3.67</v>
      </c>
      <c r="H74" s="64">
        <f>G74/12</f>
        <v>0.31</v>
      </c>
      <c r="I74" s="10">
        <v>4221.5</v>
      </c>
      <c r="J74" s="10">
        <v>1.07</v>
      </c>
      <c r="K74" s="11">
        <v>0.37</v>
      </c>
    </row>
    <row r="75" spans="1:12" s="14" customFormat="1" ht="15" x14ac:dyDescent="0.2">
      <c r="A75" s="28" t="s">
        <v>78</v>
      </c>
      <c r="B75" s="29" t="s">
        <v>38</v>
      </c>
      <c r="C75" s="30"/>
      <c r="D75" s="67">
        <v>1104.48</v>
      </c>
      <c r="E75" s="68"/>
      <c r="F75" s="69"/>
      <c r="G75" s="68"/>
      <c r="H75" s="69"/>
      <c r="I75" s="10">
        <v>4221.5</v>
      </c>
      <c r="J75" s="10">
        <v>1.07</v>
      </c>
      <c r="K75" s="11">
        <v>0.02</v>
      </c>
    </row>
    <row r="76" spans="1:12" s="10" customFormat="1" ht="15" x14ac:dyDescent="0.2">
      <c r="A76" s="28" t="s">
        <v>79</v>
      </c>
      <c r="B76" s="29" t="s">
        <v>52</v>
      </c>
      <c r="C76" s="30"/>
      <c r="D76" s="67">
        <v>9479.64</v>
      </c>
      <c r="E76" s="68"/>
      <c r="F76" s="69"/>
      <c r="G76" s="68"/>
      <c r="H76" s="69"/>
      <c r="I76" s="10">
        <v>4221.5</v>
      </c>
      <c r="J76" s="10">
        <v>1.07</v>
      </c>
      <c r="K76" s="11">
        <v>0.16</v>
      </c>
    </row>
    <row r="77" spans="1:12" s="14" customFormat="1" ht="15" x14ac:dyDescent="0.2">
      <c r="A77" s="28" t="s">
        <v>80</v>
      </c>
      <c r="B77" s="29" t="s">
        <v>52</v>
      </c>
      <c r="C77" s="30"/>
      <c r="D77" s="67">
        <v>720.72</v>
      </c>
      <c r="E77" s="68"/>
      <c r="F77" s="69"/>
      <c r="G77" s="68"/>
      <c r="H77" s="69"/>
      <c r="I77" s="10">
        <v>4851.7</v>
      </c>
      <c r="J77" s="10">
        <v>1.07</v>
      </c>
      <c r="K77" s="11">
        <v>0.01</v>
      </c>
    </row>
    <row r="78" spans="1:12" s="10" customFormat="1" ht="25.5" hidden="1" x14ac:dyDescent="0.2">
      <c r="A78" s="32" t="s">
        <v>81</v>
      </c>
      <c r="B78" s="29" t="s">
        <v>28</v>
      </c>
      <c r="C78" s="30"/>
      <c r="D78" s="67">
        <f>G78*I78</f>
        <v>0</v>
      </c>
      <c r="E78" s="68"/>
      <c r="F78" s="69"/>
      <c r="G78" s="68"/>
      <c r="H78" s="69"/>
      <c r="I78" s="10">
        <v>4221.5</v>
      </c>
      <c r="J78" s="10">
        <v>1.07</v>
      </c>
      <c r="K78" s="11">
        <v>0</v>
      </c>
    </row>
    <row r="79" spans="1:12" s="14" customFormat="1" ht="25.5" hidden="1" x14ac:dyDescent="0.2">
      <c r="A79" s="32" t="s">
        <v>82</v>
      </c>
      <c r="B79" s="29" t="s">
        <v>28</v>
      </c>
      <c r="C79" s="30"/>
      <c r="D79" s="67">
        <f>G79*I79</f>
        <v>0</v>
      </c>
      <c r="E79" s="68"/>
      <c r="F79" s="69"/>
      <c r="G79" s="68"/>
      <c r="H79" s="69"/>
      <c r="I79" s="10">
        <v>4221.5</v>
      </c>
      <c r="J79" s="10">
        <v>1.07</v>
      </c>
      <c r="K79" s="11">
        <v>0</v>
      </c>
    </row>
    <row r="80" spans="1:12" s="14" customFormat="1" ht="25.5" hidden="1" x14ac:dyDescent="0.2">
      <c r="A80" s="32" t="s">
        <v>83</v>
      </c>
      <c r="B80" s="29" t="s">
        <v>28</v>
      </c>
      <c r="C80" s="30"/>
      <c r="D80" s="67">
        <f>G80*I80</f>
        <v>0</v>
      </c>
      <c r="E80" s="68"/>
      <c r="F80" s="69"/>
      <c r="G80" s="68"/>
      <c r="H80" s="69"/>
      <c r="I80" s="10">
        <v>4221.5</v>
      </c>
      <c r="J80" s="10">
        <v>1.07</v>
      </c>
      <c r="K80" s="11">
        <v>0</v>
      </c>
    </row>
    <row r="81" spans="1:11" s="14" customFormat="1" ht="25.5" customHeight="1" x14ac:dyDescent="0.2">
      <c r="A81" s="32" t="s">
        <v>84</v>
      </c>
      <c r="B81" s="29" t="s">
        <v>28</v>
      </c>
      <c r="C81" s="30"/>
      <c r="D81" s="67">
        <v>4169.46</v>
      </c>
      <c r="E81" s="68"/>
      <c r="F81" s="69"/>
      <c r="G81" s="68"/>
      <c r="H81" s="69"/>
      <c r="I81" s="10">
        <v>4221.5</v>
      </c>
      <c r="J81" s="10">
        <v>1.07</v>
      </c>
      <c r="K81" s="11">
        <v>7.0000000000000007E-2</v>
      </c>
    </row>
    <row r="82" spans="1:11" s="14" customFormat="1" ht="20.25" customHeight="1" x14ac:dyDescent="0.2">
      <c r="A82" s="24" t="s">
        <v>85</v>
      </c>
      <c r="B82" s="29"/>
      <c r="C82" s="30"/>
      <c r="D82" s="63">
        <f>D83+D84</f>
        <v>864.7</v>
      </c>
      <c r="E82" s="68"/>
      <c r="F82" s="69"/>
      <c r="G82" s="63">
        <f>D82/I82</f>
        <v>0.2</v>
      </c>
      <c r="H82" s="64">
        <f>G82/12</f>
        <v>0.02</v>
      </c>
      <c r="I82" s="10">
        <v>4221.5</v>
      </c>
      <c r="J82" s="10">
        <v>1.07</v>
      </c>
      <c r="K82" s="11">
        <v>0.1</v>
      </c>
    </row>
    <row r="83" spans="1:11" s="10" customFormat="1" ht="15" x14ac:dyDescent="0.2">
      <c r="A83" s="28" t="s">
        <v>86</v>
      </c>
      <c r="B83" s="29" t="s">
        <v>52</v>
      </c>
      <c r="C83" s="30"/>
      <c r="D83" s="67">
        <v>864.7</v>
      </c>
      <c r="E83" s="68"/>
      <c r="F83" s="69"/>
      <c r="G83" s="68"/>
      <c r="H83" s="69"/>
      <c r="I83" s="10">
        <v>4851.7</v>
      </c>
      <c r="J83" s="10">
        <v>1.07</v>
      </c>
      <c r="K83" s="11">
        <v>0.01</v>
      </c>
    </row>
    <row r="84" spans="1:11" s="10" customFormat="1" ht="15" hidden="1" customHeight="1" x14ac:dyDescent="0.2">
      <c r="A84" s="28" t="s">
        <v>87</v>
      </c>
      <c r="B84" s="29" t="s">
        <v>52</v>
      </c>
      <c r="C84" s="30"/>
      <c r="D84" s="67"/>
      <c r="E84" s="68"/>
      <c r="F84" s="69"/>
      <c r="G84" s="68"/>
      <c r="H84" s="69"/>
      <c r="I84" s="10">
        <v>4851.7</v>
      </c>
      <c r="J84" s="10">
        <v>1.07</v>
      </c>
      <c r="K84" s="11">
        <v>0.01</v>
      </c>
    </row>
    <row r="85" spans="1:11" s="10" customFormat="1" ht="26.25" customHeight="1" x14ac:dyDescent="0.2">
      <c r="A85" s="24" t="s">
        <v>88</v>
      </c>
      <c r="B85" s="17"/>
      <c r="C85" s="18"/>
      <c r="D85" s="63">
        <f>D86+D87</f>
        <v>22980</v>
      </c>
      <c r="E85" s="63"/>
      <c r="F85" s="65"/>
      <c r="G85" s="63">
        <f>D85/I85</f>
        <v>5.44</v>
      </c>
      <c r="H85" s="64">
        <f>G85/12</f>
        <v>0.45</v>
      </c>
      <c r="I85" s="10">
        <v>4221.5</v>
      </c>
      <c r="J85" s="10">
        <v>1.07</v>
      </c>
      <c r="K85" s="11">
        <v>0.28999999999999998</v>
      </c>
    </row>
    <row r="86" spans="1:11" s="10" customFormat="1" ht="26.25" hidden="1" customHeight="1" x14ac:dyDescent="0.2">
      <c r="A86" s="28" t="s">
        <v>89</v>
      </c>
      <c r="B86" s="33"/>
      <c r="C86" s="30"/>
      <c r="D86" s="67"/>
      <c r="E86" s="68"/>
      <c r="F86" s="69"/>
      <c r="G86" s="68"/>
      <c r="H86" s="69"/>
      <c r="I86" s="10">
        <v>4221.5</v>
      </c>
      <c r="J86" s="10">
        <v>1.07</v>
      </c>
      <c r="K86" s="11">
        <v>0.02</v>
      </c>
    </row>
    <row r="87" spans="1:11" s="10" customFormat="1" ht="26.25" customHeight="1" x14ac:dyDescent="0.2">
      <c r="A87" s="28" t="s">
        <v>112</v>
      </c>
      <c r="B87" s="33" t="s">
        <v>113</v>
      </c>
      <c r="C87" s="30">
        <f>F87*12</f>
        <v>0</v>
      </c>
      <c r="D87" s="67">
        <f>68940/3</f>
        <v>22980</v>
      </c>
      <c r="E87" s="68">
        <f>H87*12</f>
        <v>0</v>
      </c>
      <c r="F87" s="69"/>
      <c r="G87" s="68"/>
      <c r="H87" s="69"/>
      <c r="I87" s="10">
        <v>4221.5</v>
      </c>
      <c r="J87" s="10">
        <v>1.07</v>
      </c>
      <c r="K87" s="11">
        <v>0.27</v>
      </c>
    </row>
    <row r="88" spans="1:11" s="10" customFormat="1" ht="26.25" customHeight="1" x14ac:dyDescent="0.2">
      <c r="A88" s="24" t="s">
        <v>90</v>
      </c>
      <c r="B88" s="17"/>
      <c r="C88" s="18"/>
      <c r="D88" s="63">
        <f>D89+D90+D91</f>
        <v>11319.34</v>
      </c>
      <c r="E88" s="63"/>
      <c r="F88" s="65"/>
      <c r="G88" s="63">
        <f>D88/I88</f>
        <v>2.68</v>
      </c>
      <c r="H88" s="64">
        <f>G88/12</f>
        <v>0.22</v>
      </c>
      <c r="I88" s="10">
        <v>4221.5</v>
      </c>
      <c r="J88" s="10">
        <v>1.07</v>
      </c>
      <c r="K88" s="11">
        <v>0.32</v>
      </c>
    </row>
    <row r="89" spans="1:11" s="35" customFormat="1" ht="19.5" x14ac:dyDescent="0.2">
      <c r="A89" s="28" t="s">
        <v>125</v>
      </c>
      <c r="B89" s="29" t="s">
        <v>64</v>
      </c>
      <c r="C89" s="30"/>
      <c r="D89" s="67">
        <v>6626.34</v>
      </c>
      <c r="E89" s="68"/>
      <c r="F89" s="69"/>
      <c r="G89" s="68"/>
      <c r="H89" s="69"/>
      <c r="I89" s="10">
        <v>4221.5</v>
      </c>
      <c r="J89" s="10">
        <v>1.07</v>
      </c>
      <c r="K89" s="11">
        <v>0.12</v>
      </c>
    </row>
    <row r="90" spans="1:11" s="36" customFormat="1" ht="15" x14ac:dyDescent="0.2">
      <c r="A90" s="28" t="s">
        <v>91</v>
      </c>
      <c r="B90" s="29" t="s">
        <v>64</v>
      </c>
      <c r="C90" s="30"/>
      <c r="D90" s="67">
        <v>2208.87</v>
      </c>
      <c r="E90" s="68"/>
      <c r="F90" s="69"/>
      <c r="G90" s="68"/>
      <c r="H90" s="69"/>
      <c r="I90" s="10">
        <v>4221.5</v>
      </c>
      <c r="J90" s="10">
        <v>1.07</v>
      </c>
      <c r="K90" s="11">
        <v>0.04</v>
      </c>
    </row>
    <row r="91" spans="1:11" s="37" customFormat="1" ht="27" customHeight="1" thickBot="1" x14ac:dyDescent="0.45">
      <c r="A91" s="28" t="s">
        <v>92</v>
      </c>
      <c r="B91" s="29" t="s">
        <v>52</v>
      </c>
      <c r="C91" s="30"/>
      <c r="D91" s="67">
        <v>2484.13</v>
      </c>
      <c r="E91" s="68"/>
      <c r="F91" s="69"/>
      <c r="G91" s="68"/>
      <c r="H91" s="69"/>
      <c r="I91" s="10">
        <v>4221.5</v>
      </c>
      <c r="J91" s="10">
        <v>1.07</v>
      </c>
      <c r="K91" s="11">
        <v>0.04</v>
      </c>
    </row>
    <row r="92" spans="1:11" s="36" customFormat="1" ht="30.75" thickBot="1" x14ac:dyDescent="0.25">
      <c r="A92" s="96" t="s">
        <v>94</v>
      </c>
      <c r="B92" s="9" t="s">
        <v>28</v>
      </c>
      <c r="C92" s="97">
        <f>F92*12</f>
        <v>0</v>
      </c>
      <c r="D92" s="98">
        <f>G92*I92</f>
        <v>22796.1</v>
      </c>
      <c r="E92" s="98">
        <f>H92*12</f>
        <v>5.4</v>
      </c>
      <c r="F92" s="99"/>
      <c r="G92" s="98">
        <f>H92*12</f>
        <v>5.4</v>
      </c>
      <c r="H92" s="99">
        <f>0.34+0.11</f>
        <v>0.45</v>
      </c>
      <c r="I92" s="10">
        <v>4221.5</v>
      </c>
      <c r="J92" s="10">
        <v>1.07</v>
      </c>
      <c r="K92" s="11">
        <v>0.3</v>
      </c>
    </row>
    <row r="93" spans="1:11" s="36" customFormat="1" ht="19.5" hidden="1" thickBot="1" x14ac:dyDescent="0.25">
      <c r="A93" s="91" t="s">
        <v>95</v>
      </c>
      <c r="B93" s="92"/>
      <c r="C93" s="93" t="e">
        <f>F93*12</f>
        <v>#REF!</v>
      </c>
      <c r="D93" s="94">
        <f>G93*I93</f>
        <v>0</v>
      </c>
      <c r="E93" s="94">
        <f>H93*12</f>
        <v>0</v>
      </c>
      <c r="F93" s="95" t="e">
        <f>#REF!+#REF!+#REF!+#REF!+#REF!+#REF!+#REF!+#REF!+#REF!+#REF!</f>
        <v>#REF!</v>
      </c>
      <c r="G93" s="94">
        <f>H93*12</f>
        <v>0</v>
      </c>
      <c r="H93" s="95">
        <f>SUM(H94:H94)</f>
        <v>0</v>
      </c>
      <c r="I93" s="10">
        <v>4221.5</v>
      </c>
      <c r="K93" s="39"/>
    </row>
    <row r="94" spans="1:11" s="36" customFormat="1" ht="15.75" hidden="1" thickBot="1" x14ac:dyDescent="0.25">
      <c r="A94" s="103" t="s">
        <v>96</v>
      </c>
      <c r="B94" s="104"/>
      <c r="C94" s="40"/>
      <c r="D94" s="74"/>
      <c r="E94" s="74"/>
      <c r="F94" s="75"/>
      <c r="G94" s="74"/>
      <c r="H94" s="75"/>
      <c r="I94" s="10">
        <v>4221.5</v>
      </c>
      <c r="K94" s="39"/>
    </row>
    <row r="95" spans="1:11" s="36" customFormat="1" ht="19.5" thickBot="1" x14ac:dyDescent="0.25">
      <c r="A95" s="105" t="s">
        <v>97</v>
      </c>
      <c r="B95" s="106" t="s">
        <v>22</v>
      </c>
      <c r="C95" s="107"/>
      <c r="D95" s="98">
        <f>G95*I95</f>
        <v>85911.94</v>
      </c>
      <c r="E95" s="98"/>
      <c r="F95" s="98"/>
      <c r="G95" s="98">
        <f>12*H95</f>
        <v>20.64</v>
      </c>
      <c r="H95" s="99">
        <v>1.72</v>
      </c>
      <c r="I95" s="10">
        <f>4221.5-59.1</f>
        <v>4162.3999999999996</v>
      </c>
      <c r="K95" s="39"/>
    </row>
    <row r="96" spans="1:11" s="36" customFormat="1" ht="20.25" thickBot="1" x14ac:dyDescent="0.45">
      <c r="A96" s="100" t="s">
        <v>98</v>
      </c>
      <c r="B96" s="86"/>
      <c r="C96" s="87">
        <f>F96*12</f>
        <v>0</v>
      </c>
      <c r="D96" s="101">
        <f>D95+D92+D88+D85+D82+D74+D71+D59+D44+D43+D42+D41+D37+D36+D35+D34+D33+D32+D31+D22+D14</f>
        <v>650694.28</v>
      </c>
      <c r="E96" s="101">
        <f>E95+E92+E88+E85+E82+E74+E71+E59+E44+E43+E42+E41+E37+E36+E35+E34+E33+E32+E31+E22+E14</f>
        <v>104.88</v>
      </c>
      <c r="F96" s="101">
        <f>F95+F92+F88+F85+F82+F74+F71+F59+F44+F43+F42+F41+F37+F36+F35+F34+F33+F32+F31+F22+F14</f>
        <v>0</v>
      </c>
      <c r="G96" s="101">
        <f>G95+G92+G88+G85+G82+G74+G71+G59+G44+G43+G42+G41+G37+G36+G35+G34+G33+G32+G31+G22+G14</f>
        <v>154.41999999999999</v>
      </c>
      <c r="H96" s="101">
        <f>H95+H92+H88+H85+H82+H74+H71+H59+H44+H43+H42+H41+H37+H36+H35+H34+H33+H32+H31+H22+H14</f>
        <v>12.87</v>
      </c>
      <c r="I96" s="10"/>
      <c r="K96" s="39"/>
    </row>
    <row r="97" spans="1:11" s="36" customFormat="1" ht="19.5" x14ac:dyDescent="0.2">
      <c r="A97" s="41"/>
      <c r="B97" s="42"/>
      <c r="C97" s="42" t="s">
        <v>99</v>
      </c>
      <c r="D97" s="76"/>
      <c r="E97" s="76" t="s">
        <v>99</v>
      </c>
      <c r="F97" s="76"/>
      <c r="G97" s="76"/>
      <c r="H97" s="76"/>
      <c r="I97" s="35"/>
      <c r="K97" s="39"/>
    </row>
    <row r="98" spans="1:11" s="36" customFormat="1" x14ac:dyDescent="0.2">
      <c r="A98" s="43"/>
      <c r="D98" s="77"/>
      <c r="E98" s="77"/>
      <c r="F98" s="77"/>
      <c r="G98" s="77"/>
      <c r="H98" s="77"/>
      <c r="K98" s="39"/>
    </row>
    <row r="99" spans="1:11" s="36" customFormat="1" ht="18.75" x14ac:dyDescent="0.4">
      <c r="A99" s="44"/>
      <c r="B99" s="45"/>
      <c r="C99" s="46"/>
      <c r="D99" s="78"/>
      <c r="E99" s="78"/>
      <c r="F99" s="78"/>
      <c r="G99" s="78"/>
      <c r="H99" s="78"/>
      <c r="I99" s="37"/>
      <c r="K99" s="39"/>
    </row>
    <row r="100" spans="1:11" s="36" customFormat="1" ht="19.5" thickBot="1" x14ac:dyDescent="0.45">
      <c r="A100" s="44"/>
      <c r="B100" s="45"/>
      <c r="C100" s="46"/>
      <c r="D100" s="78"/>
      <c r="E100" s="78"/>
      <c r="F100" s="78"/>
      <c r="G100" s="78"/>
      <c r="H100" s="78"/>
      <c r="I100" s="37"/>
      <c r="K100" s="39"/>
    </row>
    <row r="101" spans="1:11" s="36" customFormat="1" ht="30.75" thickBot="1" x14ac:dyDescent="0.25">
      <c r="A101" s="47" t="s">
        <v>100</v>
      </c>
      <c r="B101" s="86"/>
      <c r="C101" s="87">
        <f>F101*12</f>
        <v>0</v>
      </c>
      <c r="D101" s="88">
        <f>D102</f>
        <v>5230.1400000000003</v>
      </c>
      <c r="E101" s="88">
        <f t="shared" ref="E101:H101" si="2">E102</f>
        <v>0</v>
      </c>
      <c r="F101" s="88">
        <f t="shared" si="2"/>
        <v>0</v>
      </c>
      <c r="G101" s="88">
        <f t="shared" si="2"/>
        <v>1.24</v>
      </c>
      <c r="H101" s="88">
        <f t="shared" si="2"/>
        <v>0.1</v>
      </c>
      <c r="I101" s="10"/>
      <c r="K101" s="39"/>
    </row>
    <row r="102" spans="1:11" s="36" customFormat="1" ht="15" x14ac:dyDescent="0.2">
      <c r="A102" s="28" t="s">
        <v>117</v>
      </c>
      <c r="B102" s="29"/>
      <c r="C102" s="34"/>
      <c r="D102" s="67">
        <v>5230.1400000000003</v>
      </c>
      <c r="E102" s="70"/>
      <c r="F102" s="85"/>
      <c r="G102" s="70">
        <f>D102/I102</f>
        <v>1.24</v>
      </c>
      <c r="H102" s="85">
        <f>G102/12</f>
        <v>0.1</v>
      </c>
      <c r="I102" s="10">
        <v>4221.5</v>
      </c>
      <c r="K102" s="39"/>
    </row>
    <row r="103" spans="1:11" s="36" customFormat="1" ht="15" x14ac:dyDescent="0.2">
      <c r="A103" s="44"/>
      <c r="B103" s="121"/>
      <c r="C103" s="123"/>
      <c r="D103" s="122"/>
      <c r="E103" s="122"/>
      <c r="F103" s="122"/>
      <c r="G103" s="122"/>
      <c r="H103" s="122"/>
      <c r="I103" s="10"/>
      <c r="K103" s="39"/>
    </row>
    <row r="104" spans="1:11" s="36" customFormat="1" ht="15" x14ac:dyDescent="0.2">
      <c r="A104" s="44"/>
      <c r="B104" s="121"/>
      <c r="C104" s="123"/>
      <c r="D104" s="122"/>
      <c r="E104" s="122"/>
      <c r="F104" s="122"/>
      <c r="G104" s="122"/>
      <c r="H104" s="122"/>
      <c r="I104" s="10"/>
      <c r="K104" s="39"/>
    </row>
    <row r="105" spans="1:11" s="36" customFormat="1" ht="19.5" thickBot="1" x14ac:dyDescent="0.45">
      <c r="A105" s="144"/>
      <c r="B105" s="145"/>
      <c r="C105" s="145"/>
      <c r="D105" s="145"/>
      <c r="E105" s="145"/>
      <c r="F105" s="145"/>
      <c r="G105" s="145"/>
      <c r="H105" s="145"/>
      <c r="I105" s="45"/>
      <c r="K105" s="39"/>
    </row>
    <row r="106" spans="1:11" s="36" customFormat="1" ht="20.25" thickBot="1" x14ac:dyDescent="0.25">
      <c r="A106" s="48" t="s">
        <v>105</v>
      </c>
      <c r="B106" s="49"/>
      <c r="C106" s="49"/>
      <c r="D106" s="79">
        <f>D96+D101</f>
        <v>655924.42000000004</v>
      </c>
      <c r="E106" s="79">
        <f>E96+E101</f>
        <v>104.88</v>
      </c>
      <c r="F106" s="79">
        <f>F96+F101</f>
        <v>0</v>
      </c>
      <c r="G106" s="79">
        <f>G96+G101</f>
        <v>155.66</v>
      </c>
      <c r="H106" s="116">
        <f>H96+H101</f>
        <v>12.97</v>
      </c>
      <c r="K106" s="39"/>
    </row>
    <row r="107" spans="1:11" s="36" customFormat="1" x14ac:dyDescent="0.2">
      <c r="A107" s="43"/>
      <c r="D107" s="77"/>
      <c r="E107" s="77"/>
      <c r="F107" s="77"/>
      <c r="G107" s="77"/>
      <c r="H107" s="77"/>
      <c r="K107" s="39"/>
    </row>
    <row r="108" spans="1:11" s="36" customFormat="1" x14ac:dyDescent="0.2">
      <c r="A108" s="43"/>
      <c r="D108" s="77"/>
      <c r="E108" s="77"/>
      <c r="F108" s="77"/>
      <c r="G108" s="77"/>
      <c r="H108" s="77"/>
      <c r="K108" s="39"/>
    </row>
    <row r="109" spans="1:11" s="36" customFormat="1" x14ac:dyDescent="0.2">
      <c r="A109" s="43"/>
      <c r="D109" s="77"/>
      <c r="E109" s="77"/>
      <c r="F109" s="77"/>
      <c r="G109" s="77"/>
      <c r="H109" s="77"/>
      <c r="K109" s="39"/>
    </row>
    <row r="110" spans="1:11" s="36" customFormat="1" ht="18.75" x14ac:dyDescent="0.4">
      <c r="A110" s="44"/>
      <c r="B110" s="45"/>
      <c r="C110" s="46"/>
      <c r="D110" s="78"/>
      <c r="E110" s="78"/>
      <c r="F110" s="78"/>
      <c r="G110" s="78"/>
      <c r="H110" s="78"/>
      <c r="I110" s="37"/>
      <c r="K110" s="39"/>
    </row>
    <row r="111" spans="1:11" s="36" customFormat="1" ht="18.75" x14ac:dyDescent="0.4">
      <c r="A111" s="44"/>
      <c r="B111" s="45"/>
      <c r="C111" s="46"/>
      <c r="D111" s="78"/>
      <c r="E111" s="78"/>
      <c r="F111" s="78"/>
      <c r="G111" s="78"/>
      <c r="H111" s="78"/>
      <c r="I111" s="37"/>
      <c r="K111" s="39"/>
    </row>
    <row r="112" spans="1:11" s="36" customFormat="1" ht="14.25" x14ac:dyDescent="0.2">
      <c r="A112" s="124" t="s">
        <v>106</v>
      </c>
      <c r="B112" s="124"/>
      <c r="C112" s="124"/>
      <c r="D112" s="124"/>
      <c r="E112" s="124"/>
      <c r="F112" s="124"/>
      <c r="G112" s="77" t="s">
        <v>107</v>
      </c>
      <c r="H112" s="77"/>
      <c r="K112" s="39"/>
    </row>
    <row r="113" spans="1:11" s="36" customFormat="1" x14ac:dyDescent="0.2">
      <c r="D113" s="77"/>
      <c r="E113" s="77"/>
      <c r="F113" s="77"/>
      <c r="G113" s="77"/>
      <c r="H113" s="77"/>
      <c r="K113" s="39"/>
    </row>
    <row r="114" spans="1:11" s="36" customFormat="1" x14ac:dyDescent="0.2">
      <c r="A114" s="43" t="s">
        <v>108</v>
      </c>
      <c r="D114" s="77"/>
      <c r="E114" s="77"/>
      <c r="F114" s="77"/>
      <c r="G114" s="77"/>
      <c r="H114" s="77"/>
      <c r="K114" s="39"/>
    </row>
    <row r="115" spans="1:11" s="36" customFormat="1" ht="18.75" x14ac:dyDescent="0.4">
      <c r="A115" s="44"/>
      <c r="B115" s="45"/>
      <c r="C115" s="46"/>
      <c r="D115" s="78"/>
      <c r="E115" s="78"/>
      <c r="F115" s="78"/>
      <c r="G115" s="78"/>
      <c r="H115" s="78"/>
      <c r="I115" s="37"/>
      <c r="K115" s="39"/>
    </row>
    <row r="116" spans="1:11" s="36" customFormat="1" ht="18.75" x14ac:dyDescent="0.4">
      <c r="A116" s="44"/>
      <c r="B116" s="45"/>
      <c r="C116" s="46"/>
      <c r="D116" s="78"/>
      <c r="E116" s="78"/>
      <c r="F116" s="78"/>
      <c r="G116" s="78"/>
      <c r="H116" s="78"/>
      <c r="I116" s="37"/>
      <c r="K116" s="39"/>
    </row>
    <row r="117" spans="1:11" s="36" customFormat="1" ht="18.75" x14ac:dyDescent="0.4">
      <c r="A117" s="44"/>
      <c r="B117" s="45"/>
      <c r="C117" s="46"/>
      <c r="D117" s="78"/>
      <c r="E117" s="78"/>
      <c r="F117" s="78"/>
      <c r="G117" s="78"/>
      <c r="H117" s="78"/>
      <c r="I117" s="37"/>
      <c r="K117" s="39"/>
    </row>
    <row r="118" spans="1:11" s="36" customFormat="1" ht="18.75" x14ac:dyDescent="0.4">
      <c r="A118" s="44"/>
      <c r="B118" s="45"/>
      <c r="C118" s="46"/>
      <c r="D118" s="78"/>
      <c r="E118" s="78"/>
      <c r="F118" s="78"/>
      <c r="G118" s="78"/>
      <c r="H118" s="78"/>
      <c r="I118" s="37"/>
      <c r="K118" s="39"/>
    </row>
    <row r="119" spans="1:11" s="36" customFormat="1" ht="18.75" x14ac:dyDescent="0.4">
      <c r="A119" s="44"/>
      <c r="B119" s="45"/>
      <c r="C119" s="46"/>
      <c r="D119" s="78"/>
      <c r="E119" s="78"/>
      <c r="F119" s="78"/>
      <c r="G119" s="78"/>
      <c r="H119" s="78"/>
      <c r="I119" s="37"/>
      <c r="K119" s="39"/>
    </row>
    <row r="120" spans="1:11" s="36" customFormat="1" ht="18.75" x14ac:dyDescent="0.4">
      <c r="A120" s="44"/>
      <c r="B120" s="45"/>
      <c r="C120" s="46"/>
      <c r="D120" s="78"/>
      <c r="E120" s="78"/>
      <c r="F120" s="78"/>
      <c r="G120" s="78"/>
      <c r="H120" s="78"/>
      <c r="I120" s="37"/>
      <c r="K120" s="39"/>
    </row>
    <row r="121" spans="1:11" s="36" customFormat="1" ht="18.75" x14ac:dyDescent="0.4">
      <c r="A121" s="44"/>
      <c r="B121" s="45"/>
      <c r="C121" s="46"/>
      <c r="D121" s="78"/>
      <c r="E121" s="78"/>
      <c r="F121" s="78"/>
      <c r="G121" s="78"/>
      <c r="H121" s="78"/>
      <c r="I121" s="37"/>
      <c r="K121" s="39"/>
    </row>
    <row r="122" spans="1:11" s="36" customFormat="1" ht="18.75" x14ac:dyDescent="0.4">
      <c r="A122" s="44"/>
      <c r="B122" s="45"/>
      <c r="C122" s="46"/>
      <c r="D122" s="78"/>
      <c r="E122" s="78"/>
      <c r="F122" s="78"/>
      <c r="G122" s="78"/>
      <c r="H122" s="78"/>
      <c r="I122" s="37"/>
      <c r="K122" s="39"/>
    </row>
    <row r="123" spans="1:11" s="36" customFormat="1" ht="18.75" x14ac:dyDescent="0.4">
      <c r="A123" s="44"/>
      <c r="B123" s="45"/>
      <c r="C123" s="46"/>
      <c r="D123" s="78"/>
      <c r="E123" s="78"/>
      <c r="F123" s="78"/>
      <c r="G123" s="78"/>
      <c r="H123" s="78"/>
      <c r="I123" s="37"/>
      <c r="K123" s="39"/>
    </row>
    <row r="124" spans="1:11" s="36" customFormat="1" ht="18.75" x14ac:dyDescent="0.4">
      <c r="A124" s="44"/>
      <c r="B124" s="45"/>
      <c r="C124" s="46"/>
      <c r="D124" s="78"/>
      <c r="E124" s="78"/>
      <c r="F124" s="78"/>
      <c r="G124" s="78"/>
      <c r="H124" s="78"/>
      <c r="I124" s="37"/>
      <c r="K124" s="39"/>
    </row>
    <row r="125" spans="1:11" s="36" customFormat="1" ht="18.75" x14ac:dyDescent="0.4">
      <c r="A125" s="44"/>
      <c r="B125" s="45"/>
      <c r="C125" s="46"/>
      <c r="D125" s="78"/>
      <c r="E125" s="78"/>
      <c r="F125" s="78"/>
      <c r="G125" s="78"/>
      <c r="H125" s="78"/>
      <c r="I125" s="37"/>
      <c r="K125" s="39"/>
    </row>
    <row r="126" spans="1:11" s="36" customFormat="1" ht="18.75" x14ac:dyDescent="0.4">
      <c r="A126" s="44"/>
      <c r="B126" s="45"/>
      <c r="C126" s="46"/>
      <c r="D126" s="78"/>
      <c r="E126" s="78"/>
      <c r="F126" s="78"/>
      <c r="G126" s="78"/>
      <c r="H126" s="78"/>
      <c r="I126" s="37"/>
      <c r="K126" s="39"/>
    </row>
    <row r="127" spans="1:11" s="36" customFormat="1" ht="18.75" x14ac:dyDescent="0.4">
      <c r="A127" s="44"/>
      <c r="B127" s="45"/>
      <c r="C127" s="46"/>
      <c r="D127" s="78"/>
      <c r="E127" s="78"/>
      <c r="F127" s="78"/>
      <c r="G127" s="78"/>
      <c r="H127" s="78"/>
      <c r="I127" s="37"/>
      <c r="K127" s="39"/>
    </row>
    <row r="128" spans="1:11" s="36" customFormat="1" ht="18.75" x14ac:dyDescent="0.4">
      <c r="A128" s="44"/>
      <c r="B128" s="45"/>
      <c r="C128" s="46"/>
      <c r="D128" s="78"/>
      <c r="E128" s="78"/>
      <c r="F128" s="78"/>
      <c r="G128" s="78"/>
      <c r="H128" s="78"/>
      <c r="I128" s="37"/>
      <c r="K128" s="39"/>
    </row>
    <row r="129" spans="1:11" s="36" customFormat="1" ht="18.75" x14ac:dyDescent="0.4">
      <c r="A129" s="44"/>
      <c r="B129" s="45"/>
      <c r="C129" s="46"/>
      <c r="D129" s="78"/>
      <c r="E129" s="78"/>
      <c r="F129" s="78"/>
      <c r="G129" s="78"/>
      <c r="H129" s="78"/>
      <c r="I129" s="37"/>
      <c r="K129" s="39"/>
    </row>
    <row r="130" spans="1:11" s="36" customFormat="1" ht="19.5" x14ac:dyDescent="0.2">
      <c r="A130" s="50"/>
      <c r="B130" s="51"/>
      <c r="C130" s="52"/>
      <c r="D130" s="80"/>
      <c r="E130" s="80"/>
      <c r="F130" s="80"/>
      <c r="G130" s="80"/>
      <c r="H130" s="80"/>
      <c r="I130" s="35"/>
      <c r="K130" s="39"/>
    </row>
    <row r="131" spans="1:11" s="36" customFormat="1" ht="14.25" x14ac:dyDescent="0.2">
      <c r="A131" s="124" t="s">
        <v>109</v>
      </c>
      <c r="B131" s="124"/>
      <c r="C131" s="124"/>
      <c r="D131" s="124"/>
      <c r="E131" s="124"/>
      <c r="F131" s="124"/>
      <c r="G131" s="77"/>
      <c r="H131" s="77"/>
      <c r="K131" s="39"/>
    </row>
    <row r="132" spans="1:11" s="36" customFormat="1" x14ac:dyDescent="0.2">
      <c r="D132" s="77"/>
      <c r="E132" s="77"/>
      <c r="F132" s="77"/>
      <c r="G132" s="77"/>
      <c r="H132" s="77"/>
      <c r="K132" s="39"/>
    </row>
    <row r="133" spans="1:11" s="36" customFormat="1" x14ac:dyDescent="0.2">
      <c r="A133" s="43" t="s">
        <v>108</v>
      </c>
      <c r="D133" s="77"/>
      <c r="E133" s="77"/>
      <c r="F133" s="77"/>
      <c r="G133" s="77"/>
      <c r="H133" s="77"/>
      <c r="K133" s="39"/>
    </row>
    <row r="134" spans="1:11" s="36" customFormat="1" x14ac:dyDescent="0.2">
      <c r="D134" s="77"/>
      <c r="E134" s="77"/>
      <c r="F134" s="77"/>
      <c r="G134" s="77"/>
      <c r="H134" s="77"/>
      <c r="K134" s="39"/>
    </row>
    <row r="135" spans="1:11" s="36" customFormat="1" x14ac:dyDescent="0.2">
      <c r="D135" s="77"/>
      <c r="E135" s="77"/>
      <c r="F135" s="77"/>
      <c r="G135" s="77"/>
      <c r="H135" s="77"/>
      <c r="K135" s="39"/>
    </row>
    <row r="136" spans="1:11" s="36" customFormat="1" x14ac:dyDescent="0.2">
      <c r="D136" s="77"/>
      <c r="E136" s="77"/>
      <c r="F136" s="77"/>
      <c r="G136" s="77"/>
      <c r="H136" s="77"/>
      <c r="K136" s="39"/>
    </row>
    <row r="137" spans="1:11" s="36" customFormat="1" x14ac:dyDescent="0.2">
      <c r="D137" s="77"/>
      <c r="E137" s="77"/>
      <c r="F137" s="77"/>
      <c r="G137" s="77"/>
      <c r="H137" s="77"/>
      <c r="K137" s="39"/>
    </row>
    <row r="138" spans="1:11" s="36" customFormat="1" x14ac:dyDescent="0.2">
      <c r="D138" s="77"/>
      <c r="E138" s="77"/>
      <c r="F138" s="77"/>
      <c r="G138" s="77"/>
      <c r="H138" s="77"/>
      <c r="K138" s="39"/>
    </row>
    <row r="139" spans="1:11" s="36" customFormat="1" x14ac:dyDescent="0.2">
      <c r="D139" s="77"/>
      <c r="E139" s="77"/>
      <c r="F139" s="77"/>
      <c r="G139" s="77"/>
      <c r="H139" s="77"/>
      <c r="K139" s="39"/>
    </row>
    <row r="140" spans="1:11" s="36" customFormat="1" x14ac:dyDescent="0.2">
      <c r="D140" s="77"/>
      <c r="E140" s="77"/>
      <c r="F140" s="77"/>
      <c r="G140" s="77"/>
      <c r="H140" s="77"/>
      <c r="K140" s="39"/>
    </row>
    <row r="141" spans="1:11" x14ac:dyDescent="0.2">
      <c r="A141" s="36"/>
      <c r="B141" s="36"/>
      <c r="C141" s="36"/>
      <c r="D141" s="77"/>
      <c r="E141" s="77"/>
      <c r="F141" s="77"/>
      <c r="G141" s="77"/>
      <c r="H141" s="77"/>
      <c r="I141" s="36"/>
    </row>
    <row r="142" spans="1:11" x14ac:dyDescent="0.2">
      <c r="A142" s="36"/>
      <c r="B142" s="36"/>
      <c r="C142" s="36"/>
      <c r="D142" s="77"/>
      <c r="E142" s="77"/>
      <c r="F142" s="77"/>
      <c r="G142" s="77"/>
      <c r="H142" s="77"/>
      <c r="I142" s="36"/>
    </row>
    <row r="143" spans="1:11" x14ac:dyDescent="0.2">
      <c r="A143" s="36"/>
      <c r="B143" s="36"/>
      <c r="C143" s="36"/>
      <c r="D143" s="77"/>
      <c r="E143" s="77"/>
      <c r="F143" s="77"/>
      <c r="G143" s="77"/>
      <c r="H143" s="77"/>
      <c r="I143" s="36"/>
    </row>
    <row r="144" spans="1:11" x14ac:dyDescent="0.2">
      <c r="A144" s="36"/>
      <c r="B144" s="36"/>
      <c r="C144" s="36"/>
      <c r="D144" s="77"/>
      <c r="E144" s="77"/>
      <c r="F144" s="77"/>
      <c r="G144" s="77"/>
      <c r="H144" s="77"/>
      <c r="I144" s="36"/>
    </row>
    <row r="145" spans="1:9" x14ac:dyDescent="0.2">
      <c r="A145" s="36"/>
      <c r="B145" s="36"/>
      <c r="C145" s="36"/>
      <c r="D145" s="77"/>
      <c r="E145" s="77"/>
      <c r="F145" s="77"/>
      <c r="G145" s="77"/>
      <c r="H145" s="77"/>
      <c r="I145" s="36"/>
    </row>
    <row r="146" spans="1:9" x14ac:dyDescent="0.2">
      <c r="A146" s="36"/>
      <c r="B146" s="36"/>
      <c r="C146" s="36"/>
      <c r="D146" s="77"/>
      <c r="E146" s="77"/>
      <c r="F146" s="77"/>
      <c r="G146" s="77"/>
      <c r="H146" s="77"/>
      <c r="I146" s="36"/>
    </row>
    <row r="147" spans="1:9" x14ac:dyDescent="0.2">
      <c r="A147" s="36"/>
      <c r="B147" s="36"/>
      <c r="C147" s="36"/>
      <c r="D147" s="77"/>
      <c r="E147" s="77"/>
      <c r="F147" s="77"/>
      <c r="G147" s="77"/>
      <c r="H147" s="77"/>
      <c r="I147" s="36"/>
    </row>
    <row r="148" spans="1:9" x14ac:dyDescent="0.2">
      <c r="A148" s="36"/>
      <c r="B148" s="36"/>
      <c r="C148" s="36"/>
      <c r="D148" s="77"/>
      <c r="E148" s="77"/>
      <c r="F148" s="77"/>
      <c r="G148" s="77"/>
      <c r="H148" s="77"/>
      <c r="I148" s="36"/>
    </row>
    <row r="149" spans="1:9" x14ac:dyDescent="0.2">
      <c r="A149" s="36"/>
      <c r="B149" s="36"/>
      <c r="C149" s="36"/>
      <c r="D149" s="77"/>
      <c r="E149" s="77"/>
      <c r="F149" s="77"/>
      <c r="G149" s="77"/>
      <c r="H149" s="77"/>
      <c r="I149" s="36"/>
    </row>
    <row r="150" spans="1:9" x14ac:dyDescent="0.2">
      <c r="A150" s="36"/>
      <c r="B150" s="36"/>
      <c r="C150" s="36"/>
      <c r="D150" s="77"/>
      <c r="E150" s="77"/>
      <c r="F150" s="77"/>
      <c r="G150" s="77"/>
      <c r="H150" s="77"/>
      <c r="I150" s="36"/>
    </row>
    <row r="151" spans="1:9" x14ac:dyDescent="0.2">
      <c r="A151" s="36"/>
      <c r="B151" s="36"/>
      <c r="C151" s="36"/>
      <c r="D151" s="77"/>
      <c r="E151" s="77"/>
      <c r="F151" s="77"/>
      <c r="G151" s="77"/>
      <c r="H151" s="77"/>
      <c r="I151" s="36"/>
    </row>
  </sheetData>
  <mergeCells count="13">
    <mergeCell ref="A7:H7"/>
    <mergeCell ref="A1:H1"/>
    <mergeCell ref="B2:H2"/>
    <mergeCell ref="B3:H3"/>
    <mergeCell ref="B4:H4"/>
    <mergeCell ref="A6:H6"/>
    <mergeCell ref="A131:F131"/>
    <mergeCell ref="A8:H8"/>
    <mergeCell ref="A9:H9"/>
    <mergeCell ref="A10:H10"/>
    <mergeCell ref="A13:H13"/>
    <mergeCell ref="A105:H105"/>
    <mergeCell ref="A112:F112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проект 1с переносом</vt:lpstr>
      <vt:lpstr>по голосованию</vt:lpstr>
      <vt:lpstr>'по голосованию'!Область_печати</vt:lpstr>
      <vt:lpstr>'проект 1с переносом'!Область_печати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2014-04-24T04:58:23Z</cp:lastPrinted>
  <dcterms:created xsi:type="dcterms:W3CDTF">2014-01-22T09:14:50Z</dcterms:created>
  <dcterms:modified xsi:type="dcterms:W3CDTF">2014-08-13T06:31:16Z</dcterms:modified>
</cp:coreProperties>
</file>