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'Лист1'!$EO$1:$ES$67</definedName>
  </definedNames>
  <calcPr fullCalcOnLoad="1"/>
</workbook>
</file>

<file path=xl/sharedStrings.xml><?xml version="1.0" encoding="utf-8"?>
<sst xmlns="http://schemas.openxmlformats.org/spreadsheetml/2006/main" count="1731" uniqueCount="690">
  <si>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</si>
  <si>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</si>
  <si>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</si>
  <si>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</si>
  <si>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</si>
  <si>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</si>
  <si>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</si>
  <si>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</si>
  <si>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</si>
  <si>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</si>
  <si>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</si>
  <si>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</si>
  <si>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</si>
  <si>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</si>
  <si>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</si>
  <si>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</si>
  <si>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</si>
  <si>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</si>
  <si>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4198,7 м2</t>
  </si>
  <si>
    <t>Ремонт кровли</t>
  </si>
  <si>
    <t>28 м2</t>
  </si>
  <si>
    <t>3 м2</t>
  </si>
  <si>
    <t>слесарь 4 разр. - 24 чел/час</t>
  </si>
  <si>
    <t>автоматы АЕ1031 - 2 шт.</t>
  </si>
  <si>
    <t>задвижки D80 - 2 шт.</t>
  </si>
  <si>
    <t>4 м2</t>
  </si>
  <si>
    <t>67 п.м.</t>
  </si>
  <si>
    <t>8 м</t>
  </si>
  <si>
    <t>173 чел.</t>
  </si>
  <si>
    <t>170 чел.</t>
  </si>
  <si>
    <t>172 чел.</t>
  </si>
  <si>
    <t>168 чел.</t>
  </si>
  <si>
    <t>169 чел.</t>
  </si>
  <si>
    <t>октябрь</t>
  </si>
  <si>
    <t>167 чел.</t>
  </si>
  <si>
    <t>ноябрь</t>
  </si>
  <si>
    <t>декабрь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</si>
  <si>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</si>
  <si>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</si>
  <si>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</si>
  <si>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</si>
  <si>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</si>
  <si>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Замена разбитых стекол в окнах и дверях (помещений общего пользования)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</si>
  <si>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</si>
  <si>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</si>
  <si>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</si>
  <si>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вводных и внутренних газопроводов жилого фонда (75 м)</t>
  </si>
  <si>
    <t>Обслуживание и ремонт общедомовых приборов учета (4 шт.)</t>
  </si>
  <si>
    <t>Стоимость выполненных работ с НДС, руб.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</si>
  <si>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</si>
  <si>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</si>
  <si>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</si>
  <si>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</si>
  <si>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</si>
  <si>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</si>
  <si>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</si>
  <si>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</si>
  <si>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</si>
  <si>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</si>
  <si>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</si>
  <si>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</si>
  <si>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</si>
  <si>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10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</si>
  <si>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</si>
  <si>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</si>
  <si>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</si>
  <si>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</si>
  <si>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</si>
  <si>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</si>
  <si>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Технический осмотр систем тепло , водоснабжения , водоотведения</t>
  </si>
  <si>
    <t>№ 3 от 02.02.09г.</t>
  </si>
  <si>
    <t>Подключение эл.насоса ГНОМ</t>
  </si>
  <si>
    <t>№ 23 от 05.02.09г.</t>
  </si>
  <si>
    <t>Гидравлическое испытание подогревателя горячего водоснабжения</t>
  </si>
  <si>
    <t>№ 4 от 12.02.09г.</t>
  </si>
  <si>
    <t>Замена вентиля на отопление</t>
  </si>
  <si>
    <t>№32 от 12.02.09г.</t>
  </si>
  <si>
    <t>Проверка бойлера на плотность</t>
  </si>
  <si>
    <t>№38 от 12.02.09г.</t>
  </si>
  <si>
    <t>Ремонт освещения подвала</t>
  </si>
  <si>
    <t>№81 от 17.02.09г.</t>
  </si>
  <si>
    <t>Подключение эл.насоса</t>
  </si>
  <si>
    <t>№90 от 18.02.09г.</t>
  </si>
  <si>
    <t>Устранение течи балконного примыкания (подъезд №4-2 балкона)</t>
  </si>
  <si>
    <t>№11 от 18.02.09г.</t>
  </si>
  <si>
    <t>№12 от 18.02.09г.</t>
  </si>
  <si>
    <t>Тех.осмотр ВРУ, сверка схем эл.снабжения</t>
  </si>
  <si>
    <t>№42 от 16.02.09г.</t>
  </si>
  <si>
    <t>Ремонт системы отопления (замена трубы Ду15-5 п.м.)</t>
  </si>
  <si>
    <t>№44 от 17.02.09г.</t>
  </si>
  <si>
    <t>Прочистка канализации, откачка воды из подвала, ревизия зап.арматуры ХВС и ГВС</t>
  </si>
  <si>
    <t>№52 от 18.02.09г.</t>
  </si>
  <si>
    <t>№113 от 24.02.09г.</t>
  </si>
  <si>
    <t>Ремонт эл.снабжения квартиры</t>
  </si>
  <si>
    <t>№114 от 24.02.09г.</t>
  </si>
  <si>
    <t xml:space="preserve">Ремонт системы отопления </t>
  </si>
  <si>
    <t>№76 от 24.02.09г.</t>
  </si>
  <si>
    <t>Обследование подвала с жильцами дома</t>
  </si>
  <si>
    <t>№132 от 25.02.09г.</t>
  </si>
  <si>
    <t>Обследование технического состояния подвала</t>
  </si>
  <si>
    <t>№80 от 25.02.09г.</t>
  </si>
  <si>
    <t>Обследование подвалов, обход субабонентов</t>
  </si>
  <si>
    <t>№90 от 25.02.09г.</t>
  </si>
  <si>
    <t>апрель 2009 г.</t>
  </si>
  <si>
    <t>март 2009г.</t>
  </si>
  <si>
    <t>Смена запорной арматуры</t>
  </si>
  <si>
    <t>№ 153 от 20.03.09г.</t>
  </si>
  <si>
    <t>Освещение подвала</t>
  </si>
  <si>
    <t>№ 232 от 27.03.09г.</t>
  </si>
  <si>
    <t>Замена трансформаторного тока</t>
  </si>
  <si>
    <t>№ 68 от 12.03.09г.</t>
  </si>
  <si>
    <t>Ревизия канализационного лежака</t>
  </si>
  <si>
    <t>№ 95 от 16.03.09г.</t>
  </si>
  <si>
    <t>Чеканка канализационных стыков</t>
  </si>
  <si>
    <t>№ 110 от 17.03.09г.</t>
  </si>
  <si>
    <t>Проверка регуляторов РТДО по графику</t>
  </si>
  <si>
    <t>№ 113/1 от 17.03.09г.</t>
  </si>
  <si>
    <t>Установка патрона</t>
  </si>
  <si>
    <t>Проверка бойлеров на закипание</t>
  </si>
  <si>
    <t>№ 24 от 06.03.09г.</t>
  </si>
  <si>
    <t>Ремонт водоподогревателя, гидравлическое испытание водоподогревателя</t>
  </si>
  <si>
    <t>№ 57 от 12.03.09г.</t>
  </si>
  <si>
    <t>Ревизия вентилей в подвале</t>
  </si>
  <si>
    <t>№ 66 от 12.03.09г.</t>
  </si>
  <si>
    <t>Установка выключателя на светильник дневного света</t>
  </si>
  <si>
    <t>№ 8 от 04.03.09г.</t>
  </si>
  <si>
    <t>Восстановление освещения в подвале</t>
  </si>
  <si>
    <t>№ 58 от 11.03.09г.</t>
  </si>
  <si>
    <t>Установка розеток в подвале и в бойлерной</t>
  </si>
  <si>
    <t>№ 44 от 10.03.09г.</t>
  </si>
  <si>
    <t>№ 175 от 23.04.09г.</t>
  </si>
  <si>
    <t>Подтяжка контактов</t>
  </si>
  <si>
    <t>№ 187 от 24.04.09г.</t>
  </si>
  <si>
    <t>Ревизия эл.щитка, замена деталей, ремонт эл.снабжения</t>
  </si>
  <si>
    <t>№ 181 от 24.04.09г.</t>
  </si>
  <si>
    <t>Ремонт канализационной системы</t>
  </si>
  <si>
    <t>№ 183 от 23.04.09г.</t>
  </si>
  <si>
    <t>Разхделение освещения в подъезде</t>
  </si>
  <si>
    <t>№ 198 от 28.04.09г.</t>
  </si>
  <si>
    <t>замена деталей в эл.щитке</t>
  </si>
  <si>
    <t>№ 200 от 28.04.09г.</t>
  </si>
  <si>
    <t>Ремонт регуляторов РТДО ( установка дроссельной шайбы )</t>
  </si>
  <si>
    <t>№ 168 от 21.04.09г.</t>
  </si>
  <si>
    <t>Ревизия эл.щитка</t>
  </si>
  <si>
    <t>№ 155 от 21.04.09г.</t>
  </si>
  <si>
    <t>Замена лампочек в подъезде</t>
  </si>
  <si>
    <t>№ 150 от 21.04.09г.</t>
  </si>
  <si>
    <t>№ 63 от 21.04.09г.</t>
  </si>
  <si>
    <t>№ 127 от 16.04.09г.</t>
  </si>
  <si>
    <t>Устранение течи канализац. тройника в туалете</t>
  </si>
  <si>
    <t>№ 119/1 от 15.04.09г.</t>
  </si>
  <si>
    <t>Ревизия эл.щитка, замена деталей</t>
  </si>
  <si>
    <t>№ 103 от 15.04.09г.</t>
  </si>
  <si>
    <t>№ 7 от 01.04.09г.</t>
  </si>
  <si>
    <t>№ 8 от 01.04.09г.</t>
  </si>
  <si>
    <t>№ 60 от 08.04.09г.</t>
  </si>
  <si>
    <t>Замена стояка хол.воды</t>
  </si>
  <si>
    <t>№ 68 от 08.04.09г.</t>
  </si>
  <si>
    <t>Ремонт п/сушителя</t>
  </si>
  <si>
    <t>№ 82 от 09.04.09г.</t>
  </si>
  <si>
    <t>Отбор воды горячего водоснабжения на анализ</t>
  </si>
  <si>
    <t>№ 96 от 13.04.09г.</t>
  </si>
  <si>
    <t>Зачеканивание стыка по канализационному лежаку</t>
  </si>
  <si>
    <t>№ 103 от 13.04.09г.</t>
  </si>
  <si>
    <t>№ 82 от 14.04.09г.</t>
  </si>
  <si>
    <t>маи 2009*г.</t>
  </si>
  <si>
    <t>июнь 2009г.</t>
  </si>
  <si>
    <t>Отключение отопления</t>
  </si>
  <si>
    <t>№ 16 от 04.05.09г.</t>
  </si>
  <si>
    <t>Проверка бойлров на плотность по графику</t>
  </si>
  <si>
    <t>№ 37 от 06.05.09г.</t>
  </si>
  <si>
    <t>Разделение питания т/счетчиков от водвала</t>
  </si>
  <si>
    <t>№ 27 от 07.05.09г.</t>
  </si>
  <si>
    <t>Перезапитка теплового счетчика</t>
  </si>
  <si>
    <t>№ 28 от 07.05.09г.</t>
  </si>
  <si>
    <t>№ 56 от 13.05.09г.</t>
  </si>
  <si>
    <t>Проведение тепловых испытаний</t>
  </si>
  <si>
    <t>№ 97 от 15.05.09г.</t>
  </si>
  <si>
    <t>Определение работы по подклбчению теплосчетчиков</t>
  </si>
  <si>
    <t>№ 78 от 15.05.09г.</t>
  </si>
  <si>
    <t>Проверка эл.счетчиков на неисправность</t>
  </si>
  <si>
    <t>№ 89 от 19.05.09г.</t>
  </si>
  <si>
    <t>Проверка на плотность СТС /опрессовка/</t>
  </si>
  <si>
    <t>№ 140 от 20.05.09г.</t>
  </si>
  <si>
    <t>Закрепление табличек на дому</t>
  </si>
  <si>
    <t>№ 30 от 25.05.09г.</t>
  </si>
  <si>
    <t>Регулировка бойлеров</t>
  </si>
  <si>
    <t>№ 191 от 28.05.09г.</t>
  </si>
  <si>
    <t>Дератизация в строениях</t>
  </si>
  <si>
    <t>№ 4 от 30.04.09г.</t>
  </si>
  <si>
    <t>Удлиненение питающего насоса</t>
  </si>
  <si>
    <t>№ 1 от 19.05.09г.</t>
  </si>
  <si>
    <t>№144 от 31.05.09г</t>
  </si>
  <si>
    <t>Дезинсекция</t>
  </si>
  <si>
    <t>январь 2009г.</t>
  </si>
  <si>
    <t>№ 20 от 30.01.09г.</t>
  </si>
  <si>
    <t>Подача напряжения на резервные кабеля, проверка на целостность</t>
  </si>
  <si>
    <t>№ 23/эл от 04.06.09г.</t>
  </si>
  <si>
    <t>Смена задвижек на тепловом узле</t>
  </si>
  <si>
    <t>№ 62/сл от 09.06.09г.</t>
  </si>
  <si>
    <t>Замена 2-х вентилей</t>
  </si>
  <si>
    <t>№ 100/сл от 15.06.09г.</t>
  </si>
  <si>
    <t>№ 83/эл от 15.06.09г.</t>
  </si>
  <si>
    <t>Устранение течи кровли 10м2</t>
  </si>
  <si>
    <t>№ 42/пк от 25.06.09г.</t>
  </si>
  <si>
    <t>Обслуживание приборов учета</t>
  </si>
  <si>
    <t>№ 274 ОТ 31.05.09Г.</t>
  </si>
  <si>
    <t>№ 154 от 30.04.09г.</t>
  </si>
  <si>
    <t>Восстановление освещения</t>
  </si>
  <si>
    <t>Тех.обслуживание приборов учета</t>
  </si>
  <si>
    <t>Управление МКД</t>
  </si>
  <si>
    <t>июль 2009г.</t>
  </si>
  <si>
    <t>Устранение течи на кровле - 10м2</t>
  </si>
  <si>
    <t>№ 3/пл от 01.07.2009 г.</t>
  </si>
  <si>
    <t>№ 55 от 07.07.09.</t>
  </si>
  <si>
    <t>врезка вентилей под промывку</t>
  </si>
  <si>
    <t>№ 112 от 09.07.09</t>
  </si>
  <si>
    <t>осмотр балкона (определение в работе)</t>
  </si>
  <si>
    <t>№ 46 от 14.07.09.</t>
  </si>
  <si>
    <t>ревизия запорной арматуры</t>
  </si>
  <si>
    <t>№ 209 от 21.07.09</t>
  </si>
  <si>
    <t>подключение и отключение компрессора</t>
  </si>
  <si>
    <t>№ 188 от 29.07.09.</t>
  </si>
  <si>
    <t>промывка системы отопления</t>
  </si>
  <si>
    <t>№ 253 от 29.07.09.</t>
  </si>
  <si>
    <t>август 2009г.</t>
  </si>
  <si>
    <t>Установка регулятора РТДО ф40</t>
  </si>
  <si>
    <t>№ 25 от 04.08.09.</t>
  </si>
  <si>
    <t>замена вентиля</t>
  </si>
  <si>
    <t>№ 118 от 17.08.09.</t>
  </si>
  <si>
    <t>смена трубопровода на хол.воде</t>
  </si>
  <si>
    <t>№ 125 от 18.08.09.</t>
  </si>
  <si>
    <t>ремонт проводки</t>
  </si>
  <si>
    <t>№ 166 от 21.08.09.</t>
  </si>
  <si>
    <t>замена лампочек</t>
  </si>
  <si>
    <t>№ 176 от 25.08.09.</t>
  </si>
  <si>
    <t>отключение системы теплоснабжения на ВВП</t>
  </si>
  <si>
    <t>№ 175 от 25.08.09.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</si>
  <si>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</si>
  <si>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</si>
  <si>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</si>
  <si>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ревизия вентиля на хол.воде</t>
  </si>
  <si>
    <t>№ 8 от 02.09.09.</t>
  </si>
  <si>
    <t>ревизия эл.щитка, замена деталей</t>
  </si>
  <si>
    <t>замена лампочек в подъезде</t>
  </si>
  <si>
    <t>№ 44 от 09.09.09.</t>
  </si>
  <si>
    <t>№ 75 от 11.09.09.</t>
  </si>
  <si>
    <t>устранение течи вентиля</t>
  </si>
  <si>
    <t>№ 54 от 14.09.09.</t>
  </si>
  <si>
    <t>ремонт отмостки (69,5 м2)</t>
  </si>
  <si>
    <t>№ 6 от 15.09.09.</t>
  </si>
  <si>
    <t>№ 104 от 16.09.09.</t>
  </si>
  <si>
    <t>замена входных вентилей</t>
  </si>
  <si>
    <t>№ 77 от 17.09.09.</t>
  </si>
  <si>
    <t>ревизия патрона, замена лампочек в подъезде</t>
  </si>
  <si>
    <t>№ 117 от 17.09.09.</t>
  </si>
  <si>
    <t>№ 116 от 25.09.09.</t>
  </si>
  <si>
    <t>освещение подвала для списания водосчетчиков</t>
  </si>
  <si>
    <t>№ 201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</si>
  <si>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</si>
  <si>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</si>
  <si>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</si>
  <si>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</si>
  <si>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</si>
  <si>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</si>
  <si>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</si>
  <si>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</si>
  <si>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</si>
  <si>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</si>
  <si>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</si>
  <si>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</si>
  <si>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</si>
  <si>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устранение течи батареи под контргайкой</t>
  </si>
  <si>
    <t>№ 906 от 07.10.09г.</t>
  </si>
  <si>
    <t>увеличение дроссельной шайбы</t>
  </si>
  <si>
    <t>920 от 12.10.09г.</t>
  </si>
  <si>
    <t>замена лампочек 40 Вт в подъезде</t>
  </si>
  <si>
    <t>924 от 13.10.09г.</t>
  </si>
  <si>
    <t>проверка промочки по эл.щитку</t>
  </si>
  <si>
    <t>926 от 13.10.09г.</t>
  </si>
  <si>
    <t>ревизия эл.щитка</t>
  </si>
  <si>
    <t>960 от 26.10.09г.</t>
  </si>
  <si>
    <t>ревизия вентилей ф 15-ф 40</t>
  </si>
  <si>
    <t>979 от 30.10.09г.</t>
  </si>
  <si>
    <t>ноябрь2009г.</t>
  </si>
  <si>
    <t>декабрь 2009г.</t>
  </si>
  <si>
    <t>1102 от 31.12.09г.</t>
  </si>
  <si>
    <t>1086 от 04.12.09г.</t>
  </si>
  <si>
    <t>замена вх.вентилей д.20 мм - 1шт.</t>
  </si>
  <si>
    <t>1089 от 11.12.09г.</t>
  </si>
  <si>
    <t>замена вх.вентилей д.15 - 1шт.</t>
  </si>
  <si>
    <t>ремонт кровли - 80м2</t>
  </si>
  <si>
    <t>1088 от 04.12.09г.</t>
  </si>
  <si>
    <t>замена лампочек 40Вт в подъезде</t>
  </si>
  <si>
    <t>1093 от 18.12.09г.</t>
  </si>
  <si>
    <t>замена вх.вентилей д.15 - 2шт.</t>
  </si>
  <si>
    <t>1096 от 25.12.09г.</t>
  </si>
  <si>
    <t xml:space="preserve">ревизия вентилей д.15-40 мм </t>
  </si>
  <si>
    <t>определение в работе</t>
  </si>
  <si>
    <t>1101 от 31.12.09г.</t>
  </si>
  <si>
    <t>986 от 02.11.09г.</t>
  </si>
  <si>
    <t>997 от 05.11.09г.</t>
  </si>
  <si>
    <t>герметизация межпанельных швов - 26 п.м.</t>
  </si>
  <si>
    <t>1015 от 11.11.09г.</t>
  </si>
  <si>
    <t>замена вх.вентилей д.15 с САГ- 4шт.</t>
  </si>
  <si>
    <t>1019 от 12.11.09г.</t>
  </si>
  <si>
    <t>замена вх.вентилей д.15 с газорезкой - 4шт.</t>
  </si>
  <si>
    <t>замена входных вентилей с газосваркой</t>
  </si>
  <si>
    <t>1073 от 27.11.09г.</t>
  </si>
  <si>
    <t>установка реле времени на уличное освещение</t>
  </si>
  <si>
    <t>1079 от 30.11.09г.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</si>
  <si>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</si>
  <si>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</si>
  <si>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</si>
  <si>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</si>
  <si>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</si>
  <si>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</si>
  <si>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</si>
  <si>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</si>
  <si>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</si>
  <si>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15.01.10г.</t>
  </si>
  <si>
    <t>освещение подвала</t>
  </si>
  <si>
    <t>ревизия распаечной коробки</t>
  </si>
  <si>
    <t>1 от 11.01.10</t>
  </si>
  <si>
    <t>поверка 1-го водосчетчика холодной воды</t>
  </si>
  <si>
    <t>24 от 25.01.10</t>
  </si>
  <si>
    <t>21 от 31.01.10г.</t>
  </si>
  <si>
    <t>35 от 31.01.10</t>
  </si>
  <si>
    <t>замена патрона подвесного</t>
  </si>
  <si>
    <t>10 от 29.01.10</t>
  </si>
  <si>
    <t>замена лампочек 40 Вт</t>
  </si>
  <si>
    <t>14 от 05.02.10</t>
  </si>
  <si>
    <t>замена выключателей</t>
  </si>
  <si>
    <t>25 от 26.02.10</t>
  </si>
  <si>
    <t>смена вентиля ф 15 мм с аппаратом для газовой сварки и резки</t>
  </si>
  <si>
    <t>4 от 15.01.10</t>
  </si>
  <si>
    <t>замена стояка холодной воды</t>
  </si>
  <si>
    <t xml:space="preserve">смена вентиля ф 15 мм </t>
  </si>
  <si>
    <t>замена канализационной трубы</t>
  </si>
  <si>
    <t>ревизия вентилей ф 15,20,25</t>
  </si>
  <si>
    <t>9 от 22.01.10г.</t>
  </si>
  <si>
    <t>ревизия вентиля  15,20,25</t>
  </si>
  <si>
    <t>3 от 11.01.10</t>
  </si>
  <si>
    <t>смена вентиля ф 15 мм с САГ</t>
  </si>
  <si>
    <t>12 от 29.01.10</t>
  </si>
  <si>
    <t>устранение свища на лежаке отопления</t>
  </si>
  <si>
    <t>замена стояка ХВС С ЗАМЕНОЙ ВХОДНЫХ ВЕНТИЛЕЙ</t>
  </si>
  <si>
    <t>15 от 05.02.10</t>
  </si>
  <si>
    <t>ревизия вентилей ф 158,20,25</t>
  </si>
  <si>
    <t>22 от 19.02.10</t>
  </si>
  <si>
    <t>25 от 27.02.10</t>
  </si>
  <si>
    <t>прочистка канализационной / вентиляционной/ вытяжки</t>
  </si>
  <si>
    <t>21 от 12.02.10</t>
  </si>
  <si>
    <t>20 от 12.02.10</t>
  </si>
  <si>
    <t>ревизия задвижек ф 50 мм</t>
  </si>
  <si>
    <t>ремонт двери</t>
  </si>
  <si>
    <t>16 от 5.02.10</t>
  </si>
  <si>
    <t>43 от 19.03.10</t>
  </si>
  <si>
    <t>ревизия эл.щитка , замена автомата АЕ 16 А</t>
  </si>
  <si>
    <t>38 от 12.03.10</t>
  </si>
  <si>
    <t>31 от 05.03.10</t>
  </si>
  <si>
    <t>49 от 31.03.10</t>
  </si>
  <si>
    <t>поверка приборов учета</t>
  </si>
  <si>
    <t>66 от 01.03.10</t>
  </si>
  <si>
    <t>60 от 09.04.10</t>
  </si>
  <si>
    <t>ревизия ВРУ и этажных эл.щитков, замена деталей, протяжка контактов</t>
  </si>
  <si>
    <t>56 от 02.04.10</t>
  </si>
  <si>
    <t>смена вентиля ф 15 мм</t>
  </si>
  <si>
    <t>57 от 02.04.10</t>
  </si>
  <si>
    <t>отключение отопления</t>
  </si>
  <si>
    <t>63 от 16.04.10</t>
  </si>
  <si>
    <t>ремонт кровли</t>
  </si>
  <si>
    <t>64 от 16.04.10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</si>
  <si>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</si>
  <si>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</si>
  <si>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</si>
  <si>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</si>
  <si>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</si>
  <si>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</si>
  <si>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</si>
  <si>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</si>
  <si>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</si>
  <si>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</si>
  <si>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</si>
  <si>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</si>
  <si>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</si>
  <si>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</si>
  <si>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</si>
  <si>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регулятор температуры</t>
  </si>
  <si>
    <t>с.ф 2213 от 23.09.08г.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</si>
  <si>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</si>
  <si>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</si>
  <si>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</si>
  <si>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</si>
  <si>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</si>
  <si>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</si>
  <si>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</si>
  <si>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91 от 11.06.10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</si>
  <si>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</si>
  <si>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</si>
  <si>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</si>
  <si>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ревизия задвижек ф 80,100 мм</t>
  </si>
  <si>
    <t>подключение и отключение коапрессора</t>
  </si>
  <si>
    <t>замена лампочек 100 вт в подъезде</t>
  </si>
  <si>
    <t>90 от 11.06.10</t>
  </si>
  <si>
    <t>установка КИП</t>
  </si>
  <si>
    <t>98 от 25.06.10</t>
  </si>
  <si>
    <t>установка розетки</t>
  </si>
  <si>
    <t>100 от 30.06.10</t>
  </si>
  <si>
    <t>замена лампочек АЕ 25А</t>
  </si>
  <si>
    <t>смена вентиля ф 15 мм с аппаратом для газовой сварки</t>
  </si>
  <si>
    <t>101 от 30.06.10</t>
  </si>
  <si>
    <t>август 2010 г.</t>
  </si>
  <si>
    <t>124 от 06.08.10</t>
  </si>
  <si>
    <t>ремонт уличного освещения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</si>
  <si>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</si>
  <si>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</si>
  <si>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</si>
  <si>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</si>
  <si>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пристроенное</t>
  </si>
  <si>
    <t>июль 2010г.</t>
  </si>
  <si>
    <t>смена вентиля ф 25 мм с САГ</t>
  </si>
  <si>
    <t>109 от 09.07.10</t>
  </si>
  <si>
    <t>сентябрь 2010 г.</t>
  </si>
  <si>
    <t>138 от 27.08.10</t>
  </si>
  <si>
    <t>запуск системы отопления</t>
  </si>
  <si>
    <t>164 от 30.09.10</t>
  </si>
  <si>
    <t>отключение и подключение эл.энергии после промочки</t>
  </si>
  <si>
    <t>163 от 30.09.10</t>
  </si>
  <si>
    <t>октябрь 2010г.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</si>
  <si>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</si>
  <si>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</si>
  <si>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</si>
  <si>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</si>
  <si>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ремонт системы горячего водоснабжения</t>
  </si>
  <si>
    <t>180 от 29.10.10</t>
  </si>
  <si>
    <t>прочистка канализационной вытяжки</t>
  </si>
  <si>
    <t>175 от 15.10.10</t>
  </si>
  <si>
    <t>178 от 22.10.10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</si>
  <si>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</si>
  <si>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</si>
  <si>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</si>
  <si>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</si>
  <si>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</si>
  <si>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196 от 26.11.10</t>
  </si>
  <si>
    <t>194 от 19.11.10</t>
  </si>
  <si>
    <t>декабрь 2010г.</t>
  </si>
  <si>
    <t>211 от 10.10.10</t>
  </si>
  <si>
    <t>207 от 03.12.10</t>
  </si>
  <si>
    <t>смена вентиля ф 20 мм с аппаратом для газовой сварки и резки</t>
  </si>
  <si>
    <t>замена резьбы</t>
  </si>
  <si>
    <t>224 от 31.12.10</t>
  </si>
  <si>
    <t>резервный фонд</t>
  </si>
  <si>
    <t>Итого :</t>
  </si>
  <si>
    <t>регулятор температуры РТДО 40</t>
  </si>
  <si>
    <t>2922 от 27.10.12</t>
  </si>
  <si>
    <t>январь 2011г.</t>
  </si>
  <si>
    <t>19 от 31.01.11</t>
  </si>
  <si>
    <t>ремонт ВВП</t>
  </si>
  <si>
    <t>17 от 28.01.11</t>
  </si>
  <si>
    <t>13 от 21.01.11</t>
  </si>
  <si>
    <t>смена вентиля ф 25 мм</t>
  </si>
  <si>
    <t>12 от 21.01.11</t>
  </si>
  <si>
    <t>февраль 2011 г.</t>
  </si>
  <si>
    <t>обследование ВВП на предмет закипания латунных трубок</t>
  </si>
  <si>
    <t>38 от 18.02.11</t>
  </si>
  <si>
    <t>ревизия распаечкой кеоробки</t>
  </si>
  <si>
    <t>40 от 25.02.11</t>
  </si>
  <si>
    <t>март 2011г.</t>
  </si>
  <si>
    <t>перевод реле времени</t>
  </si>
  <si>
    <t>60 от 18.03.11</t>
  </si>
  <si>
    <t>65 от 25.03.11</t>
  </si>
  <si>
    <t>68 от 31.03.11</t>
  </si>
  <si>
    <t>62 от 18.03.11</t>
  </si>
  <si>
    <t>очистка карнизов крыш т сосулек и наледей</t>
  </si>
  <si>
    <t>56 от 11.03.11</t>
  </si>
  <si>
    <t>апрель 2011г.</t>
  </si>
  <si>
    <t>отключение системы теплоснабжения,ГВС</t>
  </si>
  <si>
    <t>83 от 29.04.11</t>
  </si>
  <si>
    <t>уборка мусора с кровли</t>
  </si>
  <si>
    <t>81 от 22.04.11</t>
  </si>
  <si>
    <t>78 от 15.04.11</t>
  </si>
  <si>
    <t>заделка отверстия в плите перекрытия</t>
  </si>
  <si>
    <t>75 от 08.04.11</t>
  </si>
  <si>
    <t>нежилое</t>
  </si>
  <si>
    <t>Обороты с мая 2010г. по апрель 2011г.</t>
  </si>
  <si>
    <t>Остаток на 01.05.2011г.</t>
  </si>
  <si>
    <t>май 2011г.</t>
  </si>
  <si>
    <t>97 от 20.05.11</t>
  </si>
  <si>
    <t>гидравлические испытания вх.запорной арматуры</t>
  </si>
  <si>
    <t>94 от 13.05.11</t>
  </si>
  <si>
    <t>90 от 06.05.11</t>
  </si>
  <si>
    <t>испытание тепловых сетей на максимальную температуру</t>
  </si>
  <si>
    <t>91 от 06.05.11</t>
  </si>
  <si>
    <t>96 от 20.05.11</t>
  </si>
  <si>
    <t>июнь 2011г.</t>
  </si>
  <si>
    <t>115 от 17.06.11</t>
  </si>
  <si>
    <t>июль 2011г.</t>
  </si>
  <si>
    <t>135 от 29.07.11</t>
  </si>
  <si>
    <t>ревизия задвижек отопления ф 50 мм</t>
  </si>
  <si>
    <t>133 от 22.07.11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</si>
  <si>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</si>
  <si>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</si>
  <si>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</si>
  <si>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</si>
  <si>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</si>
  <si>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смена КИП</t>
  </si>
  <si>
    <t>замена стояка п/сушителя</t>
  </si>
  <si>
    <t>130 от 15.07.11</t>
  </si>
  <si>
    <t>136 от 29.07.11</t>
  </si>
  <si>
    <t>устранение свища в перекрытии в стояке гор.воды</t>
  </si>
  <si>
    <t>ремонт ограждения балкона</t>
  </si>
  <si>
    <t>137 от 29.07.11</t>
  </si>
  <si>
    <t>5860 от 26.05.11</t>
  </si>
  <si>
    <t>проверка работы регулятора температуры на бойлере</t>
  </si>
  <si>
    <t>опрессовка бойлера</t>
  </si>
  <si>
    <t>август 2011г.</t>
  </si>
  <si>
    <t>ревизия эл.щитка,замена деталей</t>
  </si>
  <si>
    <t>151 от 26.08.11</t>
  </si>
  <si>
    <t>врезка КИП на узел хвс</t>
  </si>
  <si>
    <t>142 от 05.08.11</t>
  </si>
  <si>
    <t>смена кип</t>
  </si>
  <si>
    <t>отключение системы отопления</t>
  </si>
  <si>
    <t>152 от 26.08.11</t>
  </si>
  <si>
    <t>подключение системы отопления</t>
  </si>
  <si>
    <t>ремонт системы отопления</t>
  </si>
  <si>
    <t>149 от 19.08.11</t>
  </si>
  <si>
    <t>сентябрь 2011г.</t>
  </si>
  <si>
    <t>замена вентиля на отопление</t>
  </si>
  <si>
    <t>172 от 16.09.11</t>
  </si>
  <si>
    <t>гидравлическое испытание вх.заполрной арматуры</t>
  </si>
  <si>
    <t>171 огт 16.09.11</t>
  </si>
  <si>
    <t>замена ламп уличного освещения 250 вт</t>
  </si>
  <si>
    <t>163 от 02.09.11</t>
  </si>
  <si>
    <t>178 от 30.09.11</t>
  </si>
  <si>
    <t>замена ламп уличного освещения 400 вт</t>
  </si>
  <si>
    <t>177 от 30.09.11</t>
  </si>
  <si>
    <t>октябрь 2011г.</t>
  </si>
  <si>
    <t>199 от 31.10.11</t>
  </si>
  <si>
    <t>ремонт канализации</t>
  </si>
  <si>
    <t>190 от 14.10.11</t>
  </si>
  <si>
    <t>регулировка элеваторного узла</t>
  </si>
  <si>
    <t>200 от 31.10.11</t>
  </si>
  <si>
    <t>201 от 31.10.11</t>
  </si>
  <si>
    <t>прочистка вентиляционных каналов и канализационных вытяжек</t>
  </si>
  <si>
    <t>191 от 14.10.11</t>
  </si>
  <si>
    <t>ноябрь 2011г.</t>
  </si>
  <si>
    <t>ревизия эл.щитка, замена автомата АЕ 16А</t>
  </si>
  <si>
    <t>207 от 11.11.11</t>
  </si>
  <si>
    <t>устранение свища на отоплении</t>
  </si>
  <si>
    <t>212 от 18.11.11</t>
  </si>
  <si>
    <t>декабрь 2011г.</t>
  </si>
  <si>
    <t>226 от 02.12.11</t>
  </si>
  <si>
    <t>Замена крана "Маевского"</t>
  </si>
  <si>
    <t>231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</si>
  <si>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</si>
  <si>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</si>
  <si>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</si>
  <si>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Прочистка вентиляционных каналов и канализационных вытяжек (Локальная смета №38)</t>
  </si>
  <si>
    <t>245 от 30.12.11</t>
  </si>
  <si>
    <t>Январь 2012 г.</t>
  </si>
  <si>
    <t>Ревизия ВРУ (Калькуляция №6ЭЛ /ТСС/11)</t>
  </si>
  <si>
    <t>7 от 20.01.12</t>
  </si>
  <si>
    <t>Февраль 2012 г.</t>
  </si>
  <si>
    <t>Перевод реле времени (Калькуляция №10эл/ТСС/11)</t>
  </si>
  <si>
    <t>22 от 03.02.12</t>
  </si>
  <si>
    <t>32 от 24.02.12</t>
  </si>
  <si>
    <t>Март  2012 г.</t>
  </si>
  <si>
    <t>Проверка бойлера на предмет накипиобразования  латунных трубок (со снятием калачей)</t>
  </si>
  <si>
    <t>33 от 24.02.12</t>
  </si>
  <si>
    <t>Прочистка вентеляционных каналов и канализационных  вытяжек (Локальная смета №38)</t>
  </si>
  <si>
    <t>34 от 24.02.12</t>
  </si>
  <si>
    <t>Смена вентиля  ф  15 мм</t>
  </si>
  <si>
    <t>81 от 30.03.12</t>
  </si>
  <si>
    <t>Ревизия ЩЭ</t>
  </si>
  <si>
    <t>63 от 16.03.12</t>
  </si>
  <si>
    <t>Ревизия ШР</t>
  </si>
  <si>
    <t>Ревизия ЩЭ И ШР (мат-лы)</t>
  </si>
  <si>
    <t>63 от 16.03.12 (акт 312 от 12.03.12)</t>
  </si>
  <si>
    <t>Перевод реле времени</t>
  </si>
  <si>
    <t>Апрель   2012 г.</t>
  </si>
  <si>
    <t>95 от 13.04.12</t>
  </si>
  <si>
    <t>Отключение системы отопления</t>
  </si>
  <si>
    <t>105 от 28.04.12</t>
  </si>
  <si>
    <t>Смена вентиля ф 15 мм</t>
  </si>
  <si>
    <t>Исследование горячей воды</t>
  </si>
  <si>
    <t>5/00719  от 12.04.12 (протокол №3067-3076)</t>
  </si>
  <si>
    <t>ростелеком</t>
  </si>
  <si>
    <t>итого:</t>
  </si>
  <si>
    <t>Проверка ВВП на плотность и прочность</t>
  </si>
  <si>
    <t>акт от 3.02.12</t>
  </si>
  <si>
    <t>акт от 22.02.12</t>
  </si>
  <si>
    <t>Обороты с мая 2011г. по апрель 2012г.</t>
  </si>
  <si>
    <t>Остаток на 01.05.2012г.</t>
  </si>
  <si>
    <t>Отчет по выполненным работам ул. Ленинского Комсомола , 10 с мая 2011 г. по апрель 2012г.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</si>
  <si>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</si>
  <si>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</si>
  <si>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</si>
  <si>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>Устранение течи кровли  кровли (кв.75)</t>
  </si>
  <si>
    <t>172 от 23.04.09</t>
  </si>
  <si>
    <t>Ревизия запорной арматуры (20шт)</t>
  </si>
  <si>
    <t>227/сл от 24.06.09</t>
  </si>
  <si>
    <t>Устранение течей в подвале, чеканка кан.стыков - 6шт, ревизия вент.отопления -10 шт</t>
  </si>
  <si>
    <t>241/сл от 25.06.09</t>
  </si>
  <si>
    <t>Май   2012 г.</t>
  </si>
  <si>
    <t>Июнь   2012 г.</t>
  </si>
  <si>
    <t>Июль   2012 г.</t>
  </si>
  <si>
    <t>Август  2012 г.</t>
  </si>
  <si>
    <t>Сентябрь  2012 г.</t>
  </si>
  <si>
    <t>Октябрь  2012 г.</t>
  </si>
  <si>
    <t>Ноябрь  2012 г.</t>
  </si>
  <si>
    <t>Декабрь  2012 г.</t>
  </si>
  <si>
    <t>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</si>
  <si>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</si>
  <si>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</si>
  <si>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</si>
  <si>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</si>
  <si>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</si>
  <si>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</si>
  <si>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</si>
  <si>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163 от 31.07.12</t>
  </si>
  <si>
    <t>Замена манжета и пробки</t>
  </si>
  <si>
    <t>170 от 03.08.12 (акт № 1 от 01.08.12)</t>
  </si>
  <si>
    <t>199 от 21.09.12</t>
  </si>
  <si>
    <t>Ревизия ВРУ</t>
  </si>
  <si>
    <t>20 от 25.01.13</t>
  </si>
  <si>
    <t>Ремонт секций ВВП</t>
  </si>
  <si>
    <t>13 от 12.05.12</t>
  </si>
  <si>
    <t>Промывка системы центрального отопления</t>
  </si>
  <si>
    <t>153 от 13.07.12</t>
  </si>
  <si>
    <t>Смена задвижки на элеваторном узле</t>
  </si>
  <si>
    <t>173 от 10.08.12</t>
  </si>
  <si>
    <t>Подключение системы отопления</t>
  </si>
  <si>
    <t>203 от 28.09.12</t>
  </si>
  <si>
    <t>124 от 31.05.12</t>
  </si>
  <si>
    <t>Опрессовка системы центрального отопления</t>
  </si>
  <si>
    <t>Замена трансформаторов тока</t>
  </si>
  <si>
    <t>177 от 17.08.12</t>
  </si>
  <si>
    <t>Смена шарового крана с САГ</t>
  </si>
  <si>
    <t>109 от 05.05.12</t>
  </si>
  <si>
    <t>Заполнение системы отопления технической водой с удалением воздушных пробок</t>
  </si>
  <si>
    <t>Замена эл.счетчика</t>
  </si>
  <si>
    <t>177 от 17.08.12 (акт № 10/3 от 13.08.12)</t>
  </si>
  <si>
    <t>Прочистка вентиляционных каналов и канализационных вытяжек</t>
  </si>
  <si>
    <t>196 от 14.09.12</t>
  </si>
  <si>
    <t>Ревизия задвижек отопления  ф  50 мм</t>
  </si>
  <si>
    <t>174 от 10.08.12</t>
  </si>
  <si>
    <t>197 от 21.09.12</t>
  </si>
  <si>
    <t>Ревизия ЩЭ и ШР (мат-лы)</t>
  </si>
  <si>
    <t>Ревизия задвижек ХВС  ф  80,100 мм</t>
  </si>
  <si>
    <t>Включение системы теплоснабжения</t>
  </si>
  <si>
    <t>183 от 24.08.12</t>
  </si>
  <si>
    <t>Смена шарового крана ф 15 мм</t>
  </si>
  <si>
    <t>208 от 30.09.12</t>
  </si>
  <si>
    <t>Перевод релн времени</t>
  </si>
  <si>
    <t>Ревизия задвижек ГВС  ф  50 мм</t>
  </si>
  <si>
    <t>Закрепление таблички</t>
  </si>
  <si>
    <t>179 от 17.08.12 (акт № 4 от 17.08.12)</t>
  </si>
  <si>
    <t>Смена шарового крана ф 15 мм с САГ</t>
  </si>
  <si>
    <t>Смена сопел</t>
  </si>
  <si>
    <t>15 от 18.01.13 (акт № 23 от 16.01.13)</t>
  </si>
  <si>
    <t>Ревизия задвижек ГВС  ф 80,100  мм</t>
  </si>
  <si>
    <t>182 от 24.08.12</t>
  </si>
  <si>
    <t>207 от 30.09.12</t>
  </si>
  <si>
    <t>Смена шарового крана с аппаратом для газовой сварки и резки</t>
  </si>
  <si>
    <t>15 от 18.01.13</t>
  </si>
  <si>
    <t>Ревизия элеваторного узла (сопло)</t>
  </si>
  <si>
    <t>Ремонт эл.снабжения</t>
  </si>
  <si>
    <t>213 от 30.09.12 (акт№ 18 от 30.09.12)</t>
  </si>
  <si>
    <t>Промывка фильтров в тепловом пункте</t>
  </si>
  <si>
    <t>210 от 30.09.12</t>
  </si>
  <si>
    <t>Опрессовка элеваторного узла</t>
  </si>
  <si>
    <t>148 от 02.07.12</t>
  </si>
  <si>
    <t xml:space="preserve">Ремонт системы воодоотведения </t>
  </si>
  <si>
    <t>156 от 20.07.12(акт №10 от 19.07.12)</t>
  </si>
  <si>
    <t>обслуживание газопроводов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</si>
  <si>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</si>
  <si>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трубок</t>
  </si>
  <si>
    <t>Погашение задолженности прошлых периодов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</si>
  <si>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</si>
  <si>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</si>
  <si>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</si>
  <si>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</si>
  <si>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</si>
  <si>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</si>
  <si>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прогнозный долг (-) на 1.05.2012</t>
  </si>
  <si>
    <t>Выполнено работ заявочного характера</t>
  </si>
  <si>
    <t>14108,30 (по тарифу)</t>
  </si>
  <si>
    <t>Нежилые + Ростелеком + Резервный фонд</t>
  </si>
  <si>
    <t>Е. П. Калинина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</si>
</sst>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8"/>
      <color rgb="FFFF0000"/>
      <name val="Arial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2" fontId="1" fillId="34" borderId="11" xfId="0" applyNumberFormat="1" applyFont="1" applyFill="1" applyBorder="1" applyAlignment="1">
      <alignment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52" fillId="34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53" fillId="34" borderId="0" xfId="0" applyNumberFormat="1" applyFont="1" applyFill="1" applyAlignment="1">
      <alignment/>
    </xf>
    <xf numFmtId="2" fontId="54" fillId="34" borderId="11" xfId="0" applyNumberFormat="1" applyFont="1" applyFill="1" applyBorder="1" applyAlignment="1">
      <alignment horizontal="center" vertical="center" wrapText="1"/>
    </xf>
    <xf numFmtId="2" fontId="53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 horizontal="left"/>
    </xf>
    <xf numFmtId="2" fontId="0" fillId="34" borderId="11" xfId="0" applyNumberFormat="1" applyFont="1" applyFill="1" applyBorder="1" applyAlignment="1">
      <alignment horizontal="center"/>
    </xf>
    <xf numFmtId="2" fontId="55" fillId="34" borderId="11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11" xfId="0" applyFill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DG60">
            <v>-461511.5218305862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75"/>
  <sheetViews>
    <sheetView tabSelected="1" zoomScalePageLayoutView="0" workbookViewId="0" topLeftCell="A43">
      <pane xSplit="1" topLeftCell="EM1" activePane="topRight" state="frozen"/>
      <selection pane="topLeft" activeCell="A7" sqref="A7"/>
      <selection pane="topRight" activeCell="ET74" sqref="ET74"/>
    </sheetView>
  </sheetViews>
  <sheetFormatPr defaultColWidth="9.00390625" defaultRowHeight="12.75"/>
  <cols>
    <col min="1" max="1" width="40.25390625" style="9" customWidth="1"/>
    <col min="2" max="2" width="16.875" style="9" customWidth="1"/>
    <col min="3" max="17" width="12.25390625" style="9" customWidth="1"/>
    <col min="18" max="18" width="14.25390625" style="9" customWidth="1"/>
    <col min="19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2.75390625" style="8" customWidth="1"/>
    <col min="30" max="32" width="9.125" style="8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5.25390625" style="9" customWidth="1"/>
    <col min="64" max="64" width="12.875" style="9" customWidth="1"/>
    <col min="65" max="65" width="12.125" style="9" customWidth="1"/>
    <col min="66" max="66" width="33.625" style="9" customWidth="1"/>
    <col min="67" max="68" width="12.125" style="9" customWidth="1"/>
    <col min="69" max="69" width="9.625" style="9" customWidth="1"/>
    <col min="70" max="70" width="9.1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3" width="13.75390625" style="9" customWidth="1"/>
    <col min="94" max="94" width="12.125" style="9" customWidth="1"/>
    <col min="95" max="95" width="33.625" style="9" customWidth="1"/>
    <col min="96" max="96" width="13.75390625" style="9" customWidth="1"/>
    <col min="97" max="97" width="12.125" style="9" customWidth="1"/>
    <col min="98" max="98" width="33.625" style="9" customWidth="1"/>
    <col min="99" max="99" width="13.75390625" style="9" customWidth="1"/>
    <col min="100" max="100" width="12.125" style="9" customWidth="1"/>
    <col min="101" max="101" width="33.625" style="9" customWidth="1"/>
    <col min="102" max="102" width="13.75390625" style="9" customWidth="1"/>
    <col min="103" max="103" width="12.125" style="9" customWidth="1"/>
    <col min="104" max="104" width="33.625" style="9" customWidth="1"/>
    <col min="105" max="105" width="13.75390625" style="9" customWidth="1"/>
    <col min="106" max="106" width="12.125" style="9" customWidth="1"/>
    <col min="107" max="107" width="33.625" style="9" customWidth="1"/>
    <col min="108" max="108" width="13.75390625" style="9" customWidth="1"/>
    <col min="109" max="109" width="12.125" style="9" customWidth="1"/>
    <col min="110" max="110" width="9.125" style="9" customWidth="1"/>
    <col min="111" max="111" width="10.75390625" style="9" customWidth="1"/>
    <col min="112" max="112" width="33.625" style="9" customWidth="1"/>
    <col min="113" max="113" width="13.75390625" style="9" customWidth="1"/>
    <col min="114" max="114" width="12.125" style="9" customWidth="1"/>
    <col min="115" max="115" width="33.625" style="9" customWidth="1"/>
    <col min="116" max="116" width="13.75390625" style="9" customWidth="1"/>
    <col min="117" max="117" width="12.125" style="9" customWidth="1"/>
    <col min="118" max="118" width="33.625" style="9" customWidth="1"/>
    <col min="119" max="119" width="13.75390625" style="9" customWidth="1"/>
    <col min="120" max="120" width="12.125" style="9" customWidth="1"/>
    <col min="121" max="121" width="33.625" style="9" customWidth="1"/>
    <col min="122" max="122" width="13.75390625" style="9" customWidth="1"/>
    <col min="123" max="123" width="12.125" style="9" customWidth="1"/>
    <col min="124" max="124" width="33.625" style="9" customWidth="1"/>
    <col min="125" max="125" width="13.75390625" style="9" customWidth="1"/>
    <col min="126" max="126" width="12.125" style="9" customWidth="1"/>
    <col min="127" max="127" width="33.625" style="9" customWidth="1"/>
    <col min="128" max="128" width="13.75390625" style="9" customWidth="1"/>
    <col min="129" max="129" width="12.125" style="9" customWidth="1"/>
    <col min="130" max="130" width="33.625" style="9" customWidth="1"/>
    <col min="131" max="131" width="13.75390625" style="9" customWidth="1"/>
    <col min="132" max="132" width="12.125" style="9" customWidth="1"/>
    <col min="133" max="133" width="33.625" style="9" customWidth="1"/>
    <col min="134" max="134" width="13.75390625" style="9" customWidth="1"/>
    <col min="135" max="135" width="12.125" style="9" customWidth="1"/>
    <col min="136" max="136" width="33.625" style="9" customWidth="1"/>
    <col min="137" max="137" width="13.75390625" style="9" customWidth="1"/>
    <col min="138" max="138" width="12.125" style="9" customWidth="1"/>
    <col min="139" max="139" width="33.625" style="9" customWidth="1"/>
    <col min="140" max="140" width="13.75390625" style="9" customWidth="1"/>
    <col min="141" max="141" width="12.125" style="9" customWidth="1"/>
    <col min="142" max="142" width="33.625" style="9" customWidth="1"/>
    <col min="143" max="143" width="13.75390625" style="9" customWidth="1"/>
    <col min="144" max="144" width="12.125" style="9" customWidth="1"/>
    <col min="145" max="145" width="33.625" style="9" customWidth="1"/>
    <col min="146" max="146" width="13.75390625" style="9" customWidth="1"/>
    <col min="147" max="149" width="12.125" style="9" customWidth="1"/>
    <col min="150" max="150" width="33.00390625" style="6" customWidth="1"/>
    <col min="151" max="151" width="13.125" style="6" customWidth="1"/>
    <col min="152" max="152" width="11.125" style="6" customWidth="1"/>
    <col min="153" max="153" width="33.00390625" style="6" customWidth="1"/>
    <col min="154" max="154" width="13.125" style="6" customWidth="1"/>
    <col min="155" max="155" width="11.125" style="6" customWidth="1"/>
    <col min="156" max="156" width="33.00390625" style="6" customWidth="1"/>
    <col min="157" max="157" width="13.125" style="6" customWidth="1"/>
    <col min="158" max="158" width="11.125" style="6" customWidth="1"/>
    <col min="159" max="159" width="33.00390625" style="6" customWidth="1"/>
    <col min="160" max="160" width="13.125" style="6" customWidth="1"/>
    <col min="161" max="161" width="11.125" style="6" customWidth="1"/>
    <col min="162" max="162" width="33.00390625" style="6" customWidth="1"/>
    <col min="163" max="163" width="13.125" style="6" customWidth="1"/>
    <col min="164" max="164" width="11.125" style="6" customWidth="1"/>
    <col min="165" max="165" width="33.00390625" style="6" customWidth="1"/>
    <col min="166" max="166" width="13.125" style="6" customWidth="1"/>
    <col min="167" max="167" width="11.125" style="6" customWidth="1"/>
    <col min="168" max="168" width="33.00390625" style="6" customWidth="1"/>
    <col min="169" max="169" width="13.125" style="6" customWidth="1"/>
    <col min="170" max="170" width="11.125" style="6" customWidth="1"/>
    <col min="171" max="171" width="33.00390625" style="6" customWidth="1"/>
    <col min="172" max="172" width="13.125" style="6" customWidth="1"/>
    <col min="173" max="173" width="11.125" style="6" customWidth="1"/>
    <col min="174" max="174" width="33.00390625" style="6" customWidth="1"/>
    <col min="175" max="175" width="13.125" style="6" customWidth="1"/>
    <col min="176" max="176" width="11.125" style="6" customWidth="1"/>
    <col min="177" max="16384" width="9.125" style="6" customWidth="1"/>
  </cols>
  <sheetData>
    <row r="1" spans="1:176" ht="13.5" customHeight="1">
      <c r="A1" s="145" t="s">
        <v>594</v>
      </c>
      <c r="B1" s="18"/>
      <c r="C1" s="18"/>
      <c r="D1" s="18"/>
      <c r="E1" s="18"/>
      <c r="F1" s="18"/>
      <c r="G1" s="18"/>
      <c r="H1" s="1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</row>
    <row r="2" spans="1:176" ht="12.75" customHeight="1">
      <c r="A2" s="146"/>
      <c r="B2" s="18"/>
      <c r="C2" s="18"/>
      <c r="D2" s="18"/>
      <c r="E2" s="18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</row>
    <row r="3" spans="1:176" ht="33" customHeight="1">
      <c r="A3" s="147"/>
      <c r="B3" s="18"/>
      <c r="C3" s="18"/>
      <c r="D3" s="18"/>
      <c r="E3" s="18"/>
      <c r="F3" s="18"/>
      <c r="G3" s="18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</row>
    <row r="4" spans="1:176" ht="12.75">
      <c r="A4" s="135" t="s">
        <v>0</v>
      </c>
      <c r="B4" s="137" t="s">
        <v>11</v>
      </c>
      <c r="C4" s="137"/>
      <c r="D4" s="137" t="s">
        <v>12</v>
      </c>
      <c r="E4" s="137"/>
      <c r="F4" s="134" t="s">
        <v>13</v>
      </c>
      <c r="G4" s="134"/>
      <c r="H4" s="134" t="s">
        <v>14</v>
      </c>
      <c r="I4" s="134"/>
      <c r="J4" s="134" t="s">
        <v>15</v>
      </c>
      <c r="K4" s="134"/>
      <c r="L4" s="126" t="s">
        <v>33</v>
      </c>
      <c r="M4" s="133"/>
      <c r="N4" s="126" t="s">
        <v>35</v>
      </c>
      <c r="O4" s="133"/>
      <c r="P4" s="126" t="s">
        <v>36</v>
      </c>
      <c r="Q4" s="133"/>
      <c r="R4" s="134" t="s">
        <v>9</v>
      </c>
      <c r="S4" s="134"/>
      <c r="T4" s="126" t="s">
        <v>194</v>
      </c>
      <c r="U4" s="127"/>
      <c r="V4" s="128"/>
      <c r="W4" s="126" t="s">
        <v>63</v>
      </c>
      <c r="X4" s="127"/>
      <c r="Y4" s="138"/>
      <c r="Z4" s="126" t="s">
        <v>104</v>
      </c>
      <c r="AA4" s="127"/>
      <c r="AB4" s="138"/>
      <c r="AC4" s="140" t="s">
        <v>103</v>
      </c>
      <c r="AD4" s="140"/>
      <c r="AE4" s="140"/>
      <c r="AF4" s="10"/>
      <c r="AG4" s="126" t="s">
        <v>165</v>
      </c>
      <c r="AH4" s="127"/>
      <c r="AI4" s="128"/>
      <c r="AJ4" s="126" t="s">
        <v>166</v>
      </c>
      <c r="AK4" s="127"/>
      <c r="AL4" s="128"/>
      <c r="AM4" s="126" t="s">
        <v>211</v>
      </c>
      <c r="AN4" s="127"/>
      <c r="AO4" s="128"/>
      <c r="AP4" s="126" t="s">
        <v>225</v>
      </c>
      <c r="AQ4" s="127"/>
      <c r="AR4" s="128"/>
      <c r="AS4" s="126" t="s">
        <v>238</v>
      </c>
      <c r="AT4" s="127"/>
      <c r="AU4" s="128"/>
      <c r="AV4" s="126" t="s">
        <v>269</v>
      </c>
      <c r="AW4" s="127"/>
      <c r="AX4" s="128"/>
      <c r="AY4" s="126" t="s">
        <v>284</v>
      </c>
      <c r="AZ4" s="127"/>
      <c r="BA4" s="128"/>
      <c r="BB4" s="126" t="s">
        <v>285</v>
      </c>
      <c r="BC4" s="127"/>
      <c r="BD4" s="128"/>
      <c r="BE4" s="126" t="s">
        <v>316</v>
      </c>
      <c r="BF4" s="127"/>
      <c r="BG4" s="128"/>
      <c r="BH4" s="126" t="s">
        <v>317</v>
      </c>
      <c r="BI4" s="127"/>
      <c r="BJ4" s="128"/>
      <c r="BK4" s="126" t="s">
        <v>318</v>
      </c>
      <c r="BL4" s="127"/>
      <c r="BM4" s="128"/>
      <c r="BN4" s="126" t="s">
        <v>373</v>
      </c>
      <c r="BO4" s="127"/>
      <c r="BP4" s="128"/>
      <c r="BS4" s="126" t="s">
        <v>375</v>
      </c>
      <c r="BT4" s="127"/>
      <c r="BU4" s="128"/>
      <c r="BV4" s="126" t="s">
        <v>395</v>
      </c>
      <c r="BW4" s="127"/>
      <c r="BX4" s="128"/>
      <c r="BY4" s="126" t="s">
        <v>420</v>
      </c>
      <c r="BZ4" s="127"/>
      <c r="CA4" s="128"/>
      <c r="CB4" s="126" t="s">
        <v>412</v>
      </c>
      <c r="CC4" s="127"/>
      <c r="CD4" s="128"/>
      <c r="CE4" s="126" t="s">
        <v>423</v>
      </c>
      <c r="CF4" s="127"/>
      <c r="CG4" s="128"/>
      <c r="CH4" s="126" t="s">
        <v>429</v>
      </c>
      <c r="CI4" s="127"/>
      <c r="CJ4" s="128"/>
      <c r="CK4" s="126" t="s">
        <v>441</v>
      </c>
      <c r="CL4" s="127"/>
      <c r="CM4" s="128"/>
      <c r="CN4" s="126" t="s">
        <v>446</v>
      </c>
      <c r="CO4" s="127"/>
      <c r="CP4" s="128"/>
      <c r="CQ4" s="126" t="s">
        <v>456</v>
      </c>
      <c r="CR4" s="127"/>
      <c r="CS4" s="128"/>
      <c r="CT4" s="126" t="s">
        <v>463</v>
      </c>
      <c r="CU4" s="127"/>
      <c r="CV4" s="128"/>
      <c r="CW4" s="126" t="s">
        <v>468</v>
      </c>
      <c r="CX4" s="127"/>
      <c r="CY4" s="128"/>
      <c r="CZ4" s="126" t="s">
        <v>476</v>
      </c>
      <c r="DA4" s="127"/>
      <c r="DB4" s="128"/>
      <c r="DC4" s="126" t="s">
        <v>476</v>
      </c>
      <c r="DD4" s="127"/>
      <c r="DE4" s="128"/>
      <c r="DH4" s="126" t="s">
        <v>487</v>
      </c>
      <c r="DI4" s="127"/>
      <c r="DJ4" s="128"/>
      <c r="DK4" s="126" t="s">
        <v>495</v>
      </c>
      <c r="DL4" s="127"/>
      <c r="DM4" s="128"/>
      <c r="DN4" s="126" t="s">
        <v>497</v>
      </c>
      <c r="DO4" s="127"/>
      <c r="DP4" s="128"/>
      <c r="DQ4" s="126" t="s">
        <v>516</v>
      </c>
      <c r="DR4" s="127"/>
      <c r="DS4" s="128"/>
      <c r="DT4" s="126" t="s">
        <v>527</v>
      </c>
      <c r="DU4" s="127"/>
      <c r="DV4" s="128"/>
      <c r="DW4" s="126" t="s">
        <v>537</v>
      </c>
      <c r="DX4" s="127"/>
      <c r="DY4" s="128"/>
      <c r="DZ4" s="126" t="s">
        <v>546</v>
      </c>
      <c r="EA4" s="127"/>
      <c r="EB4" s="128"/>
      <c r="EC4" s="126" t="s">
        <v>551</v>
      </c>
      <c r="ED4" s="127"/>
      <c r="EE4" s="128"/>
      <c r="EF4" s="126" t="s">
        <v>560</v>
      </c>
      <c r="EG4" s="127"/>
      <c r="EH4" s="128"/>
      <c r="EI4" s="126" t="s">
        <v>563</v>
      </c>
      <c r="EJ4" s="127"/>
      <c r="EK4" s="128"/>
      <c r="EL4" s="126" t="s">
        <v>567</v>
      </c>
      <c r="EM4" s="127"/>
      <c r="EN4" s="128"/>
      <c r="EO4" s="126" t="s">
        <v>580</v>
      </c>
      <c r="EP4" s="127"/>
      <c r="EQ4" s="128"/>
      <c r="ET4" s="126" t="s">
        <v>604</v>
      </c>
      <c r="EU4" s="127"/>
      <c r="EV4" s="133"/>
      <c r="EW4" s="126" t="s">
        <v>605</v>
      </c>
      <c r="EX4" s="127"/>
      <c r="EY4" s="133"/>
      <c r="EZ4" s="126" t="s">
        <v>606</v>
      </c>
      <c r="FA4" s="127"/>
      <c r="FB4" s="133"/>
      <c r="FC4" s="126" t="s">
        <v>607</v>
      </c>
      <c r="FD4" s="127"/>
      <c r="FE4" s="133"/>
      <c r="FF4" s="126" t="s">
        <v>608</v>
      </c>
      <c r="FG4" s="127"/>
      <c r="FH4" s="133"/>
      <c r="FI4" s="126" t="s">
        <v>609</v>
      </c>
      <c r="FJ4" s="127"/>
      <c r="FK4" s="133"/>
      <c r="FL4" s="126" t="s">
        <v>610</v>
      </c>
      <c r="FM4" s="127"/>
      <c r="FN4" s="133"/>
      <c r="FO4" s="126" t="s">
        <v>611</v>
      </c>
      <c r="FP4" s="127"/>
      <c r="FQ4" s="133"/>
      <c r="FR4" s="126" t="s">
        <v>612</v>
      </c>
      <c r="FS4" s="127"/>
      <c r="FT4" s="133"/>
    </row>
    <row r="5" spans="1:176" ht="19.5" customHeight="1">
      <c r="A5" s="136"/>
      <c r="B5" s="11" t="s">
        <v>1</v>
      </c>
      <c r="C5" s="11" t="s">
        <v>48</v>
      </c>
      <c r="D5" s="11" t="s">
        <v>1</v>
      </c>
      <c r="E5" s="11" t="s">
        <v>48</v>
      </c>
      <c r="F5" s="11" t="s">
        <v>1</v>
      </c>
      <c r="G5" s="11" t="s">
        <v>48</v>
      </c>
      <c r="H5" s="11" t="s">
        <v>1</v>
      </c>
      <c r="I5" s="11" t="s">
        <v>48</v>
      </c>
      <c r="J5" s="11" t="s">
        <v>1</v>
      </c>
      <c r="K5" s="11" t="s">
        <v>48</v>
      </c>
      <c r="L5" s="11" t="s">
        <v>1</v>
      </c>
      <c r="M5" s="11" t="s">
        <v>48</v>
      </c>
      <c r="N5" s="11" t="s">
        <v>1</v>
      </c>
      <c r="O5" s="11" t="s">
        <v>48</v>
      </c>
      <c r="P5" s="11" t="s">
        <v>1</v>
      </c>
      <c r="Q5" s="11" t="s">
        <v>48</v>
      </c>
      <c r="R5" s="11" t="s">
        <v>1</v>
      </c>
      <c r="S5" s="11" t="s">
        <v>48</v>
      </c>
      <c r="T5" s="11" t="s">
        <v>0</v>
      </c>
      <c r="U5" s="11" t="s">
        <v>64</v>
      </c>
      <c r="V5" s="11" t="s">
        <v>65</v>
      </c>
      <c r="W5" s="11" t="s">
        <v>0</v>
      </c>
      <c r="X5" s="11" t="s">
        <v>64</v>
      </c>
      <c r="Y5" s="12" t="s">
        <v>65</v>
      </c>
      <c r="Z5" s="11" t="s">
        <v>0</v>
      </c>
      <c r="AA5" s="11" t="s">
        <v>64</v>
      </c>
      <c r="AB5" s="12" t="s">
        <v>65</v>
      </c>
      <c r="AC5" s="11" t="s">
        <v>0</v>
      </c>
      <c r="AD5" s="11" t="s">
        <v>64</v>
      </c>
      <c r="AE5" s="11" t="s">
        <v>65</v>
      </c>
      <c r="AF5" s="11"/>
      <c r="AG5" s="11" t="s">
        <v>0</v>
      </c>
      <c r="AH5" s="11" t="s">
        <v>64</v>
      </c>
      <c r="AI5" s="11" t="s">
        <v>65</v>
      </c>
      <c r="AJ5" s="11" t="s">
        <v>0</v>
      </c>
      <c r="AK5" s="11" t="s">
        <v>64</v>
      </c>
      <c r="AL5" s="11" t="s">
        <v>65</v>
      </c>
      <c r="AM5" s="11" t="s">
        <v>0</v>
      </c>
      <c r="AN5" s="11" t="s">
        <v>64</v>
      </c>
      <c r="AO5" s="11" t="s">
        <v>65</v>
      </c>
      <c r="AP5" s="11" t="s">
        <v>0</v>
      </c>
      <c r="AQ5" s="11" t="s">
        <v>64</v>
      </c>
      <c r="AR5" s="11" t="s">
        <v>65</v>
      </c>
      <c r="AS5" s="11" t="s">
        <v>0</v>
      </c>
      <c r="AT5" s="11" t="s">
        <v>64</v>
      </c>
      <c r="AU5" s="11" t="s">
        <v>65</v>
      </c>
      <c r="AV5" s="11" t="s">
        <v>0</v>
      </c>
      <c r="AW5" s="11" t="s">
        <v>64</v>
      </c>
      <c r="AX5" s="11" t="s">
        <v>65</v>
      </c>
      <c r="AY5" s="11" t="s">
        <v>0</v>
      </c>
      <c r="AZ5" s="11" t="s">
        <v>64</v>
      </c>
      <c r="BA5" s="11" t="s">
        <v>65</v>
      </c>
      <c r="BB5" s="11" t="s">
        <v>0</v>
      </c>
      <c r="BC5" s="11" t="s">
        <v>64</v>
      </c>
      <c r="BD5" s="11" t="s">
        <v>65</v>
      </c>
      <c r="BE5" s="11" t="s">
        <v>0</v>
      </c>
      <c r="BF5" s="11" t="s">
        <v>64</v>
      </c>
      <c r="BG5" s="11" t="s">
        <v>65</v>
      </c>
      <c r="BH5" s="11" t="s">
        <v>0</v>
      </c>
      <c r="BI5" s="11" t="s">
        <v>64</v>
      </c>
      <c r="BJ5" s="11" t="s">
        <v>65</v>
      </c>
      <c r="BK5" s="11" t="s">
        <v>0</v>
      </c>
      <c r="BL5" s="11" t="s">
        <v>64</v>
      </c>
      <c r="BM5" s="11" t="s">
        <v>65</v>
      </c>
      <c r="BN5" s="11" t="s">
        <v>0</v>
      </c>
      <c r="BO5" s="11" t="s">
        <v>64</v>
      </c>
      <c r="BP5" s="11" t="s">
        <v>65</v>
      </c>
      <c r="BS5" s="11" t="s">
        <v>0</v>
      </c>
      <c r="BT5" s="11" t="s">
        <v>64</v>
      </c>
      <c r="BU5" s="11" t="s">
        <v>65</v>
      </c>
      <c r="BV5" s="11" t="s">
        <v>0</v>
      </c>
      <c r="BW5" s="11" t="s">
        <v>64</v>
      </c>
      <c r="BX5" s="11" t="s">
        <v>65</v>
      </c>
      <c r="BY5" s="11" t="s">
        <v>0</v>
      </c>
      <c r="BZ5" s="11" t="s">
        <v>64</v>
      </c>
      <c r="CA5" s="11" t="s">
        <v>65</v>
      </c>
      <c r="CB5" s="11" t="s">
        <v>0</v>
      </c>
      <c r="CC5" s="11" t="s">
        <v>64</v>
      </c>
      <c r="CD5" s="11" t="s">
        <v>65</v>
      </c>
      <c r="CE5" s="11" t="s">
        <v>0</v>
      </c>
      <c r="CF5" s="11" t="s">
        <v>64</v>
      </c>
      <c r="CG5" s="11" t="s">
        <v>65</v>
      </c>
      <c r="CH5" s="11" t="s">
        <v>0</v>
      </c>
      <c r="CI5" s="11" t="s">
        <v>64</v>
      </c>
      <c r="CJ5" s="11" t="s">
        <v>65</v>
      </c>
      <c r="CK5" s="11" t="s">
        <v>0</v>
      </c>
      <c r="CL5" s="11" t="s">
        <v>64</v>
      </c>
      <c r="CM5" s="11" t="s">
        <v>65</v>
      </c>
      <c r="CN5" s="11" t="s">
        <v>0</v>
      </c>
      <c r="CO5" s="11" t="s">
        <v>64</v>
      </c>
      <c r="CP5" s="11" t="s">
        <v>65</v>
      </c>
      <c r="CQ5" s="11" t="s">
        <v>0</v>
      </c>
      <c r="CR5" s="11" t="s">
        <v>64</v>
      </c>
      <c r="CS5" s="11" t="s">
        <v>65</v>
      </c>
      <c r="CT5" s="11" t="s">
        <v>0</v>
      </c>
      <c r="CU5" s="11" t="s">
        <v>64</v>
      </c>
      <c r="CV5" s="11" t="s">
        <v>65</v>
      </c>
      <c r="CW5" s="11" t="s">
        <v>0</v>
      </c>
      <c r="CX5" s="11" t="s">
        <v>64</v>
      </c>
      <c r="CY5" s="11" t="s">
        <v>65</v>
      </c>
      <c r="CZ5" s="11" t="s">
        <v>0</v>
      </c>
      <c r="DA5" s="11" t="s">
        <v>64</v>
      </c>
      <c r="DB5" s="11" t="s">
        <v>65</v>
      </c>
      <c r="DC5" s="11" t="s">
        <v>0</v>
      </c>
      <c r="DD5" s="11" t="s">
        <v>64</v>
      </c>
      <c r="DE5" s="11" t="s">
        <v>65</v>
      </c>
      <c r="DH5" s="11" t="s">
        <v>0</v>
      </c>
      <c r="DI5" s="11" t="s">
        <v>64</v>
      </c>
      <c r="DJ5" s="11" t="s">
        <v>65</v>
      </c>
      <c r="DK5" s="11" t="s">
        <v>0</v>
      </c>
      <c r="DL5" s="11" t="s">
        <v>64</v>
      </c>
      <c r="DM5" s="11" t="s">
        <v>65</v>
      </c>
      <c r="DN5" s="11" t="s">
        <v>0</v>
      </c>
      <c r="DO5" s="11" t="s">
        <v>64</v>
      </c>
      <c r="DP5" s="11" t="s">
        <v>65</v>
      </c>
      <c r="DQ5" s="11" t="s">
        <v>0</v>
      </c>
      <c r="DR5" s="11" t="s">
        <v>64</v>
      </c>
      <c r="DS5" s="11" t="s">
        <v>65</v>
      </c>
      <c r="DT5" s="11" t="s">
        <v>0</v>
      </c>
      <c r="DU5" s="11" t="s">
        <v>64</v>
      </c>
      <c r="DV5" s="11" t="s">
        <v>65</v>
      </c>
      <c r="DW5" s="11" t="s">
        <v>0</v>
      </c>
      <c r="DX5" s="11" t="s">
        <v>64</v>
      </c>
      <c r="DY5" s="11" t="s">
        <v>65</v>
      </c>
      <c r="DZ5" s="11" t="s">
        <v>0</v>
      </c>
      <c r="EA5" s="11" t="s">
        <v>64</v>
      </c>
      <c r="EB5" s="11" t="s">
        <v>65</v>
      </c>
      <c r="EC5" s="11" t="s">
        <v>0</v>
      </c>
      <c r="ED5" s="11" t="s">
        <v>64</v>
      </c>
      <c r="EE5" s="11" t="s">
        <v>65</v>
      </c>
      <c r="EF5" s="11" t="s">
        <v>0</v>
      </c>
      <c r="EG5" s="11" t="s">
        <v>64</v>
      </c>
      <c r="EH5" s="11" t="s">
        <v>65</v>
      </c>
      <c r="EI5" s="11" t="s">
        <v>0</v>
      </c>
      <c r="EJ5" s="11" t="s">
        <v>64</v>
      </c>
      <c r="EK5" s="11" t="s">
        <v>65</v>
      </c>
      <c r="EL5" s="11" t="s">
        <v>0</v>
      </c>
      <c r="EM5" s="11" t="s">
        <v>64</v>
      </c>
      <c r="EN5" s="11" t="s">
        <v>65</v>
      </c>
      <c r="EO5" s="11" t="s">
        <v>0</v>
      </c>
      <c r="EP5" s="11" t="s">
        <v>64</v>
      </c>
      <c r="EQ5" s="11" t="s">
        <v>65</v>
      </c>
      <c r="ER5" s="11"/>
      <c r="ES5" s="11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</row>
    <row r="6" spans="1:176" ht="21.75" customHeight="1">
      <c r="A6" s="13"/>
      <c r="B6" s="129" t="s">
        <v>2</v>
      </c>
      <c r="C6" s="129"/>
      <c r="D6" s="129" t="s">
        <v>2</v>
      </c>
      <c r="E6" s="129"/>
      <c r="F6" s="129" t="s">
        <v>2</v>
      </c>
      <c r="G6" s="129"/>
      <c r="H6" s="129" t="s">
        <v>2</v>
      </c>
      <c r="I6" s="129"/>
      <c r="J6" s="129" t="s">
        <v>2</v>
      </c>
      <c r="K6" s="129"/>
      <c r="L6" s="129" t="s">
        <v>2</v>
      </c>
      <c r="M6" s="129"/>
      <c r="N6" s="129" t="s">
        <v>2</v>
      </c>
      <c r="O6" s="129"/>
      <c r="P6" s="129" t="s">
        <v>2</v>
      </c>
      <c r="Q6" s="129"/>
      <c r="R6" s="129" t="s">
        <v>2</v>
      </c>
      <c r="S6" s="129"/>
      <c r="T6" s="123"/>
      <c r="U6" s="124"/>
      <c r="V6" s="125"/>
      <c r="W6" s="123"/>
      <c r="X6" s="124"/>
      <c r="Y6" s="125"/>
      <c r="Z6" s="123"/>
      <c r="AA6" s="124"/>
      <c r="AB6" s="125"/>
      <c r="AC6" s="129"/>
      <c r="AD6" s="129"/>
      <c r="AE6" s="139"/>
      <c r="AF6" s="14"/>
      <c r="AG6" s="123"/>
      <c r="AH6" s="124"/>
      <c r="AI6" s="125"/>
      <c r="AJ6" s="123"/>
      <c r="AK6" s="124"/>
      <c r="AL6" s="125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23"/>
      <c r="BO6" s="124"/>
      <c r="BP6" s="125"/>
      <c r="BS6" s="123"/>
      <c r="BT6" s="124"/>
      <c r="BU6" s="125"/>
      <c r="BV6" s="123"/>
      <c r="BW6" s="124"/>
      <c r="BX6" s="125"/>
      <c r="BY6" s="123"/>
      <c r="BZ6" s="124"/>
      <c r="CA6" s="125"/>
      <c r="CB6" s="123"/>
      <c r="CC6" s="124"/>
      <c r="CD6" s="125"/>
      <c r="CE6" s="123"/>
      <c r="CF6" s="124"/>
      <c r="CG6" s="125"/>
      <c r="CH6" s="123"/>
      <c r="CI6" s="124"/>
      <c r="CJ6" s="125"/>
      <c r="CK6" s="123"/>
      <c r="CL6" s="124"/>
      <c r="CM6" s="125"/>
      <c r="CN6" s="123"/>
      <c r="CO6" s="124"/>
      <c r="CP6" s="125"/>
      <c r="CQ6" s="123"/>
      <c r="CR6" s="124"/>
      <c r="CS6" s="125"/>
      <c r="CT6" s="123"/>
      <c r="CU6" s="124"/>
      <c r="CV6" s="125"/>
      <c r="CW6" s="123"/>
      <c r="CX6" s="124"/>
      <c r="CY6" s="125"/>
      <c r="CZ6" s="123"/>
      <c r="DA6" s="124"/>
      <c r="DB6" s="125"/>
      <c r="DC6" s="123"/>
      <c r="DD6" s="124"/>
      <c r="DE6" s="125"/>
      <c r="DH6" s="123"/>
      <c r="DI6" s="124"/>
      <c r="DJ6" s="125"/>
      <c r="DK6" s="123"/>
      <c r="DL6" s="124"/>
      <c r="DM6" s="125"/>
      <c r="DN6" s="123"/>
      <c r="DO6" s="124"/>
      <c r="DP6" s="125"/>
      <c r="DQ6" s="123"/>
      <c r="DR6" s="124"/>
      <c r="DS6" s="125"/>
      <c r="DT6" s="123"/>
      <c r="DU6" s="124"/>
      <c r="DV6" s="125"/>
      <c r="DW6" s="123"/>
      <c r="DX6" s="124"/>
      <c r="DY6" s="125"/>
      <c r="DZ6" s="123"/>
      <c r="EA6" s="124"/>
      <c r="EB6" s="125"/>
      <c r="EC6" s="123"/>
      <c r="ED6" s="124"/>
      <c r="EE6" s="125"/>
      <c r="EF6" s="123"/>
      <c r="EG6" s="124"/>
      <c r="EH6" s="125"/>
      <c r="EI6" s="123"/>
      <c r="EJ6" s="124"/>
      <c r="EK6" s="125"/>
      <c r="EL6" s="123"/>
      <c r="EM6" s="124"/>
      <c r="EN6" s="125"/>
      <c r="EO6" s="129"/>
      <c r="EP6" s="129"/>
      <c r="EQ6" s="143"/>
      <c r="ET6" s="123"/>
      <c r="EU6" s="124"/>
      <c r="EV6" s="124"/>
      <c r="EW6" s="123"/>
      <c r="EX6" s="124"/>
      <c r="EY6" s="124"/>
      <c r="EZ6" s="123"/>
      <c r="FA6" s="124"/>
      <c r="FB6" s="124"/>
      <c r="FC6" s="123"/>
      <c r="FD6" s="124"/>
      <c r="FE6" s="124"/>
      <c r="FF6" s="123"/>
      <c r="FG6" s="124"/>
      <c r="FH6" s="124"/>
      <c r="FI6" s="123"/>
      <c r="FJ6" s="124"/>
      <c r="FK6" s="124"/>
      <c r="FL6" s="123"/>
      <c r="FM6" s="124"/>
      <c r="FN6" s="124"/>
      <c r="FO6" s="123"/>
      <c r="FP6" s="124"/>
      <c r="FQ6" s="124"/>
      <c r="FR6" s="123"/>
      <c r="FS6" s="124"/>
      <c r="FT6" s="124"/>
    </row>
    <row r="7" spans="1:176" ht="21.75" customHeight="1">
      <c r="A7" s="1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5"/>
      <c r="U7" s="106"/>
      <c r="V7" s="107"/>
      <c r="W7" s="105"/>
      <c r="X7" s="113"/>
      <c r="Y7" s="107"/>
      <c r="Z7" s="105"/>
      <c r="AA7" s="113"/>
      <c r="AB7" s="107"/>
      <c r="AC7" s="108"/>
      <c r="AD7" s="108"/>
      <c r="AE7" s="109"/>
      <c r="AF7" s="14"/>
      <c r="AG7" s="105"/>
      <c r="AH7" s="106"/>
      <c r="AI7" s="107"/>
      <c r="AJ7" s="105"/>
      <c r="AK7" s="106"/>
      <c r="AL7" s="107"/>
      <c r="AM7" s="105"/>
      <c r="AN7" s="106"/>
      <c r="AO7" s="107"/>
      <c r="AP7" s="105"/>
      <c r="AQ7" s="106"/>
      <c r="AR7" s="107"/>
      <c r="AS7" s="105"/>
      <c r="AT7" s="106"/>
      <c r="AU7" s="107"/>
      <c r="AV7" s="105"/>
      <c r="AW7" s="106"/>
      <c r="AX7" s="107"/>
      <c r="AY7" s="105"/>
      <c r="AZ7" s="106"/>
      <c r="BA7" s="107"/>
      <c r="BB7" s="105"/>
      <c r="BC7" s="106"/>
      <c r="BD7" s="107"/>
      <c r="BE7" s="105"/>
      <c r="BF7" s="106"/>
      <c r="BG7" s="107"/>
      <c r="BH7" s="105"/>
      <c r="BI7" s="106"/>
      <c r="BJ7" s="107"/>
      <c r="BK7" s="105"/>
      <c r="BL7" s="106"/>
      <c r="BM7" s="107"/>
      <c r="BN7" s="105"/>
      <c r="BO7" s="106"/>
      <c r="BP7" s="107"/>
      <c r="BS7" s="105"/>
      <c r="BT7" s="106"/>
      <c r="BU7" s="107"/>
      <c r="BV7" s="105"/>
      <c r="BW7" s="106"/>
      <c r="BX7" s="107"/>
      <c r="BY7" s="105"/>
      <c r="BZ7" s="106"/>
      <c r="CA7" s="107"/>
      <c r="CB7" s="105"/>
      <c r="CC7" s="106"/>
      <c r="CD7" s="107"/>
      <c r="CE7" s="105"/>
      <c r="CF7" s="106"/>
      <c r="CG7" s="107"/>
      <c r="CH7" s="105"/>
      <c r="CI7" s="106"/>
      <c r="CJ7" s="107"/>
      <c r="CK7" s="105"/>
      <c r="CL7" s="106"/>
      <c r="CM7" s="107"/>
      <c r="CN7" s="105"/>
      <c r="CO7" s="106"/>
      <c r="CP7" s="107"/>
      <c r="CQ7" s="105"/>
      <c r="CR7" s="106"/>
      <c r="CS7" s="107"/>
      <c r="CT7" s="105"/>
      <c r="CU7" s="106"/>
      <c r="CV7" s="107"/>
      <c r="CW7" s="105"/>
      <c r="CX7" s="106"/>
      <c r="CY7" s="107"/>
      <c r="CZ7" s="105"/>
      <c r="DA7" s="106"/>
      <c r="DB7" s="107"/>
      <c r="DC7" s="105"/>
      <c r="DD7" s="106"/>
      <c r="DE7" s="107"/>
      <c r="DH7" s="16" t="s">
        <v>678</v>
      </c>
      <c r="DI7" s="16"/>
      <c r="DJ7" s="62">
        <v>20833.33</v>
      </c>
      <c r="DK7" s="16" t="s">
        <v>678</v>
      </c>
      <c r="DL7" s="16"/>
      <c r="DM7" s="62">
        <v>20833.33</v>
      </c>
      <c r="DN7" s="16" t="s">
        <v>678</v>
      </c>
      <c r="DO7" s="16"/>
      <c r="DP7" s="62">
        <v>20833.33</v>
      </c>
      <c r="DQ7" s="16" t="s">
        <v>678</v>
      </c>
      <c r="DR7" s="16"/>
      <c r="DS7" s="62">
        <v>20833.33</v>
      </c>
      <c r="DT7" s="16" t="s">
        <v>678</v>
      </c>
      <c r="DU7" s="16"/>
      <c r="DV7" s="62">
        <v>20833.33</v>
      </c>
      <c r="DW7" s="16" t="s">
        <v>678</v>
      </c>
      <c r="DX7" s="16"/>
      <c r="DY7" s="62">
        <v>20833.33</v>
      </c>
      <c r="DZ7" s="16" t="s">
        <v>678</v>
      </c>
      <c r="EA7" s="16"/>
      <c r="EB7" s="62">
        <v>20833.33</v>
      </c>
      <c r="EC7" s="16" t="s">
        <v>678</v>
      </c>
      <c r="ED7" s="16"/>
      <c r="EE7" s="62">
        <v>20833.33</v>
      </c>
      <c r="EF7" s="16" t="s">
        <v>678</v>
      </c>
      <c r="EG7" s="16"/>
      <c r="EH7" s="62">
        <v>20833.33</v>
      </c>
      <c r="EI7" s="16" t="s">
        <v>678</v>
      </c>
      <c r="EJ7" s="16"/>
      <c r="EK7" s="62">
        <v>20833.33</v>
      </c>
      <c r="EL7" s="16" t="s">
        <v>678</v>
      </c>
      <c r="EM7" s="16"/>
      <c r="EN7" s="62">
        <v>20833.33</v>
      </c>
      <c r="EO7" s="16" t="s">
        <v>678</v>
      </c>
      <c r="EP7" s="16"/>
      <c r="EQ7" s="62">
        <v>20833.37</v>
      </c>
      <c r="ET7" s="105"/>
      <c r="EU7" s="106"/>
      <c r="EV7" s="106"/>
      <c r="EW7" s="105"/>
      <c r="EX7" s="106"/>
      <c r="EY7" s="106"/>
      <c r="EZ7" s="105"/>
      <c r="FA7" s="106"/>
      <c r="FB7" s="106"/>
      <c r="FC7" s="105"/>
      <c r="FD7" s="106"/>
      <c r="FE7" s="106"/>
      <c r="FF7" s="105"/>
      <c r="FG7" s="106"/>
      <c r="FH7" s="106"/>
      <c r="FI7" s="105"/>
      <c r="FJ7" s="106"/>
      <c r="FK7" s="106"/>
      <c r="FL7" s="105"/>
      <c r="FM7" s="106"/>
      <c r="FN7" s="106"/>
      <c r="FO7" s="105"/>
      <c r="FP7" s="106"/>
      <c r="FQ7" s="106"/>
      <c r="FR7" s="105"/>
      <c r="FS7" s="106"/>
      <c r="FT7" s="106"/>
    </row>
    <row r="8" spans="1:176" ht="23.25" customHeight="1">
      <c r="A8" s="11"/>
      <c r="B8" s="15" t="s">
        <v>18</v>
      </c>
      <c r="C8" s="16">
        <v>7977.53</v>
      </c>
      <c r="D8" s="15" t="s">
        <v>18</v>
      </c>
      <c r="E8" s="16">
        <v>7977.53</v>
      </c>
      <c r="F8" s="15" t="s">
        <v>18</v>
      </c>
      <c r="G8" s="16">
        <v>7977.53</v>
      </c>
      <c r="H8" s="15" t="s">
        <v>18</v>
      </c>
      <c r="I8" s="16">
        <v>7977.53</v>
      </c>
      <c r="J8" s="15" t="s">
        <v>18</v>
      </c>
      <c r="K8" s="16">
        <v>7977.53</v>
      </c>
      <c r="L8" s="15" t="s">
        <v>18</v>
      </c>
      <c r="M8" s="16">
        <v>7977.53</v>
      </c>
      <c r="N8" s="15" t="s">
        <v>18</v>
      </c>
      <c r="O8" s="16">
        <v>7977.53</v>
      </c>
      <c r="P8" s="15" t="s">
        <v>18</v>
      </c>
      <c r="Q8" s="16">
        <v>7977.53</v>
      </c>
      <c r="R8" s="15" t="s">
        <v>18</v>
      </c>
      <c r="S8" s="17">
        <f>C8+E8+G8+I8+K8+M8+O8+Q8</f>
        <v>63820.24</v>
      </c>
      <c r="T8" s="18" t="s">
        <v>66</v>
      </c>
      <c r="U8" s="15"/>
      <c r="V8" s="19">
        <v>7977.53</v>
      </c>
      <c r="W8" s="18" t="s">
        <v>66</v>
      </c>
      <c r="X8" s="20"/>
      <c r="Y8" s="19">
        <v>7977.53</v>
      </c>
      <c r="Z8" s="18" t="s">
        <v>66</v>
      </c>
      <c r="AA8" s="20"/>
      <c r="AB8" s="19">
        <v>7977.53</v>
      </c>
      <c r="AC8" s="18" t="s">
        <v>66</v>
      </c>
      <c r="AD8" s="16"/>
      <c r="AE8" s="19">
        <v>7977.53</v>
      </c>
      <c r="AF8" s="19"/>
      <c r="AG8" s="18" t="s">
        <v>66</v>
      </c>
      <c r="AH8" s="15"/>
      <c r="AI8" s="19">
        <v>7599.65</v>
      </c>
      <c r="AJ8" s="18" t="s">
        <v>66</v>
      </c>
      <c r="AK8" s="15"/>
      <c r="AL8" s="19">
        <v>7599.65</v>
      </c>
      <c r="AM8" s="18" t="s">
        <v>66</v>
      </c>
      <c r="AN8" s="15"/>
      <c r="AO8" s="19">
        <v>7599.65</v>
      </c>
      <c r="AP8" s="18" t="s">
        <v>66</v>
      </c>
      <c r="AQ8" s="15"/>
      <c r="AR8" s="19">
        <v>7599.65</v>
      </c>
      <c r="AS8" s="18" t="s">
        <v>66</v>
      </c>
      <c r="AT8" s="15"/>
      <c r="AU8" s="19">
        <v>7599.65</v>
      </c>
      <c r="AV8" s="18" t="s">
        <v>66</v>
      </c>
      <c r="AW8" s="15"/>
      <c r="AX8" s="19">
        <v>7599.65</v>
      </c>
      <c r="AY8" s="18" t="s">
        <v>66</v>
      </c>
      <c r="AZ8" s="15"/>
      <c r="BA8" s="19">
        <v>7599.65</v>
      </c>
      <c r="BB8" s="18" t="s">
        <v>66</v>
      </c>
      <c r="BC8" s="15"/>
      <c r="BD8" s="19">
        <v>7599.65</v>
      </c>
      <c r="BE8" s="18" t="s">
        <v>66</v>
      </c>
      <c r="BF8" s="15"/>
      <c r="BG8" s="19">
        <v>7599.65</v>
      </c>
      <c r="BH8" s="18" t="s">
        <v>66</v>
      </c>
      <c r="BI8" s="15"/>
      <c r="BJ8" s="19">
        <v>7599.65</v>
      </c>
      <c r="BK8" s="18" t="s">
        <v>66</v>
      </c>
      <c r="BL8" s="15"/>
      <c r="BM8" s="19">
        <v>7599.65</v>
      </c>
      <c r="BN8" s="18" t="s">
        <v>66</v>
      </c>
      <c r="BO8" s="15"/>
      <c r="BP8" s="19">
        <v>7599.65</v>
      </c>
      <c r="BS8" s="18" t="s">
        <v>210</v>
      </c>
      <c r="BT8" s="15"/>
      <c r="BU8" s="19">
        <v>7809.95</v>
      </c>
      <c r="BV8" s="18" t="s">
        <v>210</v>
      </c>
      <c r="BW8" s="15"/>
      <c r="BX8" s="19">
        <v>7809.95</v>
      </c>
      <c r="BY8" s="18" t="s">
        <v>210</v>
      </c>
      <c r="BZ8" s="15"/>
      <c r="CA8" s="19">
        <v>7809.95</v>
      </c>
      <c r="CB8" s="18" t="s">
        <v>210</v>
      </c>
      <c r="CC8" s="15"/>
      <c r="CD8" s="19">
        <v>7809.95</v>
      </c>
      <c r="CE8" s="18" t="s">
        <v>210</v>
      </c>
      <c r="CF8" s="15"/>
      <c r="CG8" s="19">
        <v>7809.95</v>
      </c>
      <c r="CH8" s="18" t="s">
        <v>210</v>
      </c>
      <c r="CI8" s="15"/>
      <c r="CJ8" s="19">
        <v>7809.95</v>
      </c>
      <c r="CK8" s="18" t="s">
        <v>210</v>
      </c>
      <c r="CL8" s="15"/>
      <c r="CM8" s="19">
        <v>7809.95</v>
      </c>
      <c r="CN8" s="18" t="s">
        <v>210</v>
      </c>
      <c r="CO8" s="15"/>
      <c r="CP8" s="19">
        <v>7809.95</v>
      </c>
      <c r="CQ8" s="18" t="s">
        <v>210</v>
      </c>
      <c r="CR8" s="15"/>
      <c r="CS8" s="19">
        <v>7809.95</v>
      </c>
      <c r="CT8" s="18" t="s">
        <v>210</v>
      </c>
      <c r="CU8" s="15"/>
      <c r="CV8" s="19">
        <v>7809.95</v>
      </c>
      <c r="CW8" s="18" t="s">
        <v>210</v>
      </c>
      <c r="CX8" s="15"/>
      <c r="CY8" s="19">
        <v>7809.95</v>
      </c>
      <c r="CZ8" s="18" t="s">
        <v>210</v>
      </c>
      <c r="DA8" s="15"/>
      <c r="DB8" s="19">
        <v>7809.95</v>
      </c>
      <c r="DC8" s="18" t="s">
        <v>210</v>
      </c>
      <c r="DD8" s="15"/>
      <c r="DE8" s="19">
        <v>7809.95</v>
      </c>
      <c r="DH8" s="18" t="s">
        <v>210</v>
      </c>
      <c r="DI8" s="15"/>
      <c r="DJ8" s="74">
        <v>8775.7</v>
      </c>
      <c r="DK8" s="18" t="s">
        <v>210</v>
      </c>
      <c r="DL8" s="80"/>
      <c r="DM8" s="74">
        <v>8775.7</v>
      </c>
      <c r="DN8" s="18" t="s">
        <v>210</v>
      </c>
      <c r="DO8" s="80"/>
      <c r="DP8" s="74">
        <v>8775.7</v>
      </c>
      <c r="DQ8" s="18" t="s">
        <v>210</v>
      </c>
      <c r="DR8" s="80"/>
      <c r="DS8" s="74">
        <v>8775.7</v>
      </c>
      <c r="DT8" s="18" t="s">
        <v>210</v>
      </c>
      <c r="DU8" s="80"/>
      <c r="DV8" s="74">
        <v>8775.7</v>
      </c>
      <c r="DW8" s="18" t="s">
        <v>210</v>
      </c>
      <c r="DX8" s="80"/>
      <c r="DY8" s="74">
        <v>8775.7</v>
      </c>
      <c r="DZ8" s="18" t="s">
        <v>210</v>
      </c>
      <c r="EA8" s="80"/>
      <c r="EB8" s="74">
        <v>8775.7</v>
      </c>
      <c r="EC8" s="18" t="s">
        <v>210</v>
      </c>
      <c r="ED8" s="80"/>
      <c r="EE8" s="74">
        <v>8775.7</v>
      </c>
      <c r="EF8" s="18" t="s">
        <v>210</v>
      </c>
      <c r="EG8" s="80"/>
      <c r="EH8" s="74">
        <v>8775.7</v>
      </c>
      <c r="EI8" s="18" t="s">
        <v>210</v>
      </c>
      <c r="EJ8" s="80"/>
      <c r="EK8" s="74">
        <v>8775.7</v>
      </c>
      <c r="EL8" s="18" t="s">
        <v>210</v>
      </c>
      <c r="EM8" s="80"/>
      <c r="EN8" s="74">
        <v>8775.7</v>
      </c>
      <c r="EO8" s="18" t="s">
        <v>210</v>
      </c>
      <c r="EP8" s="80"/>
      <c r="EQ8" s="74">
        <v>8775.7</v>
      </c>
      <c r="ER8" s="19"/>
      <c r="ES8" s="19"/>
      <c r="ET8" s="76" t="s">
        <v>210</v>
      </c>
      <c r="EU8" s="75"/>
      <c r="EV8" s="78">
        <v>9405.54</v>
      </c>
      <c r="EW8" s="76" t="s">
        <v>210</v>
      </c>
      <c r="EX8" s="75"/>
      <c r="EY8" s="78">
        <v>9405.54</v>
      </c>
      <c r="EZ8" s="76" t="s">
        <v>210</v>
      </c>
      <c r="FA8" s="75"/>
      <c r="FB8" s="78">
        <v>9405.54</v>
      </c>
      <c r="FC8" s="76" t="s">
        <v>210</v>
      </c>
      <c r="FD8" s="75"/>
      <c r="FE8" s="78">
        <v>9405.54</v>
      </c>
      <c r="FF8" s="76" t="s">
        <v>210</v>
      </c>
      <c r="FG8" s="75"/>
      <c r="FH8" s="78">
        <v>9405.54</v>
      </c>
      <c r="FI8" s="76" t="s">
        <v>210</v>
      </c>
      <c r="FJ8" s="75"/>
      <c r="FK8" s="78">
        <v>9405.54</v>
      </c>
      <c r="FL8" s="76" t="s">
        <v>210</v>
      </c>
      <c r="FM8" s="75"/>
      <c r="FN8" s="78">
        <v>9405.54</v>
      </c>
      <c r="FO8" s="76" t="s">
        <v>210</v>
      </c>
      <c r="FP8" s="75"/>
      <c r="FQ8" s="78">
        <v>9405.54</v>
      </c>
      <c r="FR8" s="76" t="s">
        <v>210</v>
      </c>
      <c r="FS8" s="75"/>
      <c r="FT8" s="78">
        <v>9405.54</v>
      </c>
    </row>
    <row r="9" spans="1:176" ht="29.25" customHeight="1">
      <c r="A9" s="11"/>
      <c r="B9" s="15" t="s">
        <v>18</v>
      </c>
      <c r="C9" s="16">
        <f>SUM(C10:C14)</f>
        <v>1007.69</v>
      </c>
      <c r="D9" s="15" t="s">
        <v>18</v>
      </c>
      <c r="E9" s="16">
        <f>SUM(E10:E14)</f>
        <v>1007.69</v>
      </c>
      <c r="F9" s="15" t="s">
        <v>18</v>
      </c>
      <c r="G9" s="16">
        <f>SUM(G10:G14)</f>
        <v>1007.69</v>
      </c>
      <c r="H9" s="15" t="s">
        <v>18</v>
      </c>
      <c r="I9" s="16">
        <f>SUM(I10:I14)</f>
        <v>1007.69</v>
      </c>
      <c r="J9" s="15" t="s">
        <v>18</v>
      </c>
      <c r="K9" s="16">
        <f>SUM(K10:K14)</f>
        <v>1007.69</v>
      </c>
      <c r="L9" s="15" t="s">
        <v>18</v>
      </c>
      <c r="M9" s="16">
        <f>SUM(M10:M14)</f>
        <v>1007.69</v>
      </c>
      <c r="N9" s="15" t="s">
        <v>18</v>
      </c>
      <c r="O9" s="16">
        <f>SUM(O10:O14)</f>
        <v>1007.69</v>
      </c>
      <c r="P9" s="15" t="s">
        <v>18</v>
      </c>
      <c r="Q9" s="16">
        <f>SUM(Q10:Q14)</f>
        <v>1007.69</v>
      </c>
      <c r="R9" s="15" t="s">
        <v>18</v>
      </c>
      <c r="S9" s="17">
        <f aca="true" t="shared" si="0" ref="S9:S40">C9+E9+G9+I9+K9+M9+O9+Q9</f>
        <v>8061.520000000002</v>
      </c>
      <c r="T9" s="18" t="s">
        <v>5</v>
      </c>
      <c r="U9" s="20" t="s">
        <v>195</v>
      </c>
      <c r="V9" s="19">
        <v>138.73</v>
      </c>
      <c r="W9" s="61" t="s">
        <v>68</v>
      </c>
      <c r="X9" s="62" t="s">
        <v>67</v>
      </c>
      <c r="Y9" s="63">
        <v>721.03</v>
      </c>
      <c r="Z9" s="61" t="s">
        <v>105</v>
      </c>
      <c r="AA9" s="62" t="s">
        <v>106</v>
      </c>
      <c r="AB9" s="63">
        <v>28644.25</v>
      </c>
      <c r="AC9" s="61" t="s">
        <v>107</v>
      </c>
      <c r="AD9" s="61" t="s">
        <v>130</v>
      </c>
      <c r="AE9" s="61">
        <v>657.71</v>
      </c>
      <c r="AF9" s="15"/>
      <c r="AG9" s="68" t="s">
        <v>167</v>
      </c>
      <c r="AH9" s="69" t="s">
        <v>168</v>
      </c>
      <c r="AI9" s="70">
        <f>3156.9/13</f>
        <v>242.83846153846156</v>
      </c>
      <c r="AJ9" s="68" t="s">
        <v>196</v>
      </c>
      <c r="AK9" s="68" t="s">
        <v>197</v>
      </c>
      <c r="AL9" s="62">
        <f>1192.97/7</f>
        <v>170.42428571428573</v>
      </c>
      <c r="AM9" s="68" t="s">
        <v>212</v>
      </c>
      <c r="AN9" s="61" t="s">
        <v>213</v>
      </c>
      <c r="AO9" s="74">
        <v>3520.15</v>
      </c>
      <c r="AP9" s="68" t="s">
        <v>226</v>
      </c>
      <c r="AQ9" s="69" t="s">
        <v>227</v>
      </c>
      <c r="AR9" s="74">
        <v>737.16</v>
      </c>
      <c r="AS9" s="68" t="s">
        <v>239</v>
      </c>
      <c r="AT9" s="69" t="s">
        <v>240</v>
      </c>
      <c r="AU9" s="74">
        <v>263.07</v>
      </c>
      <c r="AV9" s="68" t="s">
        <v>272</v>
      </c>
      <c r="AW9" s="69" t="s">
        <v>273</v>
      </c>
      <c r="AX9" s="74">
        <v>806.46</v>
      </c>
      <c r="AY9" s="68" t="s">
        <v>282</v>
      </c>
      <c r="AZ9" s="69" t="s">
        <v>300</v>
      </c>
      <c r="BA9" s="74">
        <v>207.6</v>
      </c>
      <c r="BB9" s="18" t="s">
        <v>280</v>
      </c>
      <c r="BC9" s="20" t="s">
        <v>286</v>
      </c>
      <c r="BD9" s="19">
        <v>180.46</v>
      </c>
      <c r="BE9" s="18" t="s">
        <v>319</v>
      </c>
      <c r="BF9" s="20" t="s">
        <v>320</v>
      </c>
      <c r="BG9" s="19">
        <v>44.35</v>
      </c>
      <c r="BH9" s="18" t="s">
        <v>330</v>
      </c>
      <c r="BI9" s="20" t="s">
        <v>331</v>
      </c>
      <c r="BJ9" s="19">
        <v>56.97</v>
      </c>
      <c r="BK9" s="19" t="s">
        <v>319</v>
      </c>
      <c r="BL9" s="18" t="s">
        <v>357</v>
      </c>
      <c r="BM9" s="16">
        <v>44.35</v>
      </c>
      <c r="BN9" s="18" t="s">
        <v>334</v>
      </c>
      <c r="BO9" s="20" t="s">
        <v>364</v>
      </c>
      <c r="BP9" s="19">
        <v>2129.32</v>
      </c>
      <c r="BS9" s="18" t="s">
        <v>66</v>
      </c>
      <c r="BT9" s="23"/>
      <c r="BU9" s="23">
        <v>7390.06</v>
      </c>
      <c r="BV9" s="18" t="s">
        <v>66</v>
      </c>
      <c r="BW9" s="23"/>
      <c r="BX9" s="23">
        <v>7390.06</v>
      </c>
      <c r="BY9" s="18" t="s">
        <v>66</v>
      </c>
      <c r="BZ9" s="23"/>
      <c r="CA9" s="23">
        <v>7390.06</v>
      </c>
      <c r="CB9" s="18" t="s">
        <v>66</v>
      </c>
      <c r="CC9" s="23"/>
      <c r="CD9" s="23">
        <v>7390.06</v>
      </c>
      <c r="CE9" s="18" t="s">
        <v>66</v>
      </c>
      <c r="CF9" s="23"/>
      <c r="CG9" s="23">
        <v>7390.06</v>
      </c>
      <c r="CH9" s="18" t="s">
        <v>66</v>
      </c>
      <c r="CI9" s="23"/>
      <c r="CJ9" s="23">
        <v>7390.06</v>
      </c>
      <c r="CK9" s="18" t="s">
        <v>66</v>
      </c>
      <c r="CL9" s="23"/>
      <c r="CM9" s="23">
        <v>7390.06</v>
      </c>
      <c r="CN9" s="18" t="s">
        <v>66</v>
      </c>
      <c r="CO9" s="23"/>
      <c r="CP9" s="23">
        <v>7390.06</v>
      </c>
      <c r="CQ9" s="18" t="s">
        <v>66</v>
      </c>
      <c r="CR9" s="23"/>
      <c r="CS9" s="23">
        <v>7390.06</v>
      </c>
      <c r="CT9" s="18" t="s">
        <v>66</v>
      </c>
      <c r="CU9" s="23"/>
      <c r="CV9" s="23">
        <v>7390.06</v>
      </c>
      <c r="CW9" s="18" t="s">
        <v>66</v>
      </c>
      <c r="CX9" s="23"/>
      <c r="CY9" s="23">
        <v>7390.06</v>
      </c>
      <c r="CZ9" s="18" t="s">
        <v>66</v>
      </c>
      <c r="DA9" s="23"/>
      <c r="DB9" s="23">
        <v>7390.06</v>
      </c>
      <c r="DC9" s="18" t="s">
        <v>66</v>
      </c>
      <c r="DD9" s="23"/>
      <c r="DE9" s="23">
        <v>7390.06</v>
      </c>
      <c r="DH9" s="18" t="s">
        <v>66</v>
      </c>
      <c r="DI9" s="23"/>
      <c r="DJ9" s="71">
        <v>8019.899</v>
      </c>
      <c r="DK9" s="18" t="s">
        <v>66</v>
      </c>
      <c r="DL9" s="23"/>
      <c r="DM9" s="71">
        <v>8019.899</v>
      </c>
      <c r="DN9" s="18" t="s">
        <v>66</v>
      </c>
      <c r="DO9" s="23"/>
      <c r="DP9" s="71">
        <v>8019.899</v>
      </c>
      <c r="DQ9" s="18" t="s">
        <v>66</v>
      </c>
      <c r="DR9" s="23"/>
      <c r="DS9" s="71">
        <v>8019.899</v>
      </c>
      <c r="DT9" s="18" t="s">
        <v>66</v>
      </c>
      <c r="DU9" s="23"/>
      <c r="DV9" s="71">
        <v>8019.899</v>
      </c>
      <c r="DW9" s="18" t="s">
        <v>66</v>
      </c>
      <c r="DX9" s="23"/>
      <c r="DY9" s="71">
        <v>8019.899</v>
      </c>
      <c r="DZ9" s="18" t="s">
        <v>66</v>
      </c>
      <c r="EA9" s="23"/>
      <c r="EB9" s="71">
        <v>8019.899</v>
      </c>
      <c r="EC9" s="18" t="s">
        <v>66</v>
      </c>
      <c r="ED9" s="23"/>
      <c r="EE9" s="71">
        <v>8019.899</v>
      </c>
      <c r="EF9" s="18" t="s">
        <v>66</v>
      </c>
      <c r="EG9" s="23"/>
      <c r="EH9" s="71">
        <v>8019.899</v>
      </c>
      <c r="EI9" s="18" t="s">
        <v>66</v>
      </c>
      <c r="EJ9" s="23"/>
      <c r="EK9" s="71">
        <v>8019.899</v>
      </c>
      <c r="EL9" s="18" t="s">
        <v>66</v>
      </c>
      <c r="EM9" s="23"/>
      <c r="EN9" s="71">
        <v>8019.899</v>
      </c>
      <c r="EO9" s="18" t="s">
        <v>66</v>
      </c>
      <c r="EP9" s="23"/>
      <c r="EQ9" s="71">
        <v>8019.899</v>
      </c>
      <c r="ER9" s="23"/>
      <c r="ES9" s="23"/>
      <c r="ET9" s="76" t="s">
        <v>66</v>
      </c>
      <c r="EU9" s="23"/>
      <c r="EV9" s="79">
        <v>8607.75</v>
      </c>
      <c r="EW9" s="76" t="s">
        <v>66</v>
      </c>
      <c r="EX9" s="23"/>
      <c r="EY9" s="79">
        <v>8607.75</v>
      </c>
      <c r="EZ9" s="76" t="s">
        <v>66</v>
      </c>
      <c r="FA9" s="23"/>
      <c r="FB9" s="79">
        <v>8607.75</v>
      </c>
      <c r="FC9" s="76" t="s">
        <v>66</v>
      </c>
      <c r="FD9" s="23"/>
      <c r="FE9" s="79">
        <v>8607.75</v>
      </c>
      <c r="FF9" s="76" t="s">
        <v>66</v>
      </c>
      <c r="FG9" s="23"/>
      <c r="FH9" s="79">
        <v>8607.75</v>
      </c>
      <c r="FI9" s="76" t="s">
        <v>66</v>
      </c>
      <c r="FJ9" s="23"/>
      <c r="FK9" s="79">
        <v>8607.75</v>
      </c>
      <c r="FL9" s="76" t="s">
        <v>66</v>
      </c>
      <c r="FM9" s="23"/>
      <c r="FN9" s="79">
        <v>8607.75</v>
      </c>
      <c r="FO9" s="76" t="s">
        <v>66</v>
      </c>
      <c r="FP9" s="23"/>
      <c r="FQ9" s="79">
        <v>8607.75</v>
      </c>
      <c r="FR9" s="76" t="s">
        <v>66</v>
      </c>
      <c r="FS9" s="23"/>
      <c r="FT9" s="79">
        <v>8607.75</v>
      </c>
    </row>
    <row r="10" spans="1:176" ht="30.75" customHeight="1">
      <c r="A10" s="15"/>
      <c r="B10" s="15" t="s">
        <v>18</v>
      </c>
      <c r="C10" s="24">
        <v>797.75</v>
      </c>
      <c r="D10" s="15" t="s">
        <v>18</v>
      </c>
      <c r="E10" s="24">
        <v>797.75</v>
      </c>
      <c r="F10" s="15" t="s">
        <v>18</v>
      </c>
      <c r="G10" s="24">
        <v>797.75</v>
      </c>
      <c r="H10" s="15" t="s">
        <v>18</v>
      </c>
      <c r="I10" s="24">
        <v>797.75</v>
      </c>
      <c r="J10" s="15" t="s">
        <v>18</v>
      </c>
      <c r="K10" s="24">
        <v>797.75</v>
      </c>
      <c r="L10" s="15" t="s">
        <v>18</v>
      </c>
      <c r="M10" s="24">
        <v>797.75</v>
      </c>
      <c r="N10" s="15" t="s">
        <v>18</v>
      </c>
      <c r="O10" s="24">
        <v>797.75</v>
      </c>
      <c r="P10" s="15" t="s">
        <v>18</v>
      </c>
      <c r="Q10" s="24">
        <v>797.75</v>
      </c>
      <c r="R10" s="15" t="s">
        <v>18</v>
      </c>
      <c r="S10" s="17">
        <f t="shared" si="0"/>
        <v>6382</v>
      </c>
      <c r="T10" s="15" t="s">
        <v>7</v>
      </c>
      <c r="U10" s="16"/>
      <c r="V10" s="16">
        <v>797.75</v>
      </c>
      <c r="W10" s="61" t="s">
        <v>69</v>
      </c>
      <c r="X10" s="62" t="s">
        <v>70</v>
      </c>
      <c r="Y10" s="65">
        <v>505.53</v>
      </c>
      <c r="Z10" s="61" t="s">
        <v>107</v>
      </c>
      <c r="AA10" s="62" t="s">
        <v>108</v>
      </c>
      <c r="AB10" s="65">
        <v>362.43</v>
      </c>
      <c r="AC10" s="61" t="s">
        <v>131</v>
      </c>
      <c r="AD10" s="61" t="s">
        <v>132</v>
      </c>
      <c r="AE10" s="61">
        <v>74.56</v>
      </c>
      <c r="AF10" s="15"/>
      <c r="AG10" s="68" t="s">
        <v>169</v>
      </c>
      <c r="AH10" s="69" t="s">
        <v>170</v>
      </c>
      <c r="AI10" s="70">
        <f>3156.9/9</f>
        <v>350.76666666666665</v>
      </c>
      <c r="AJ10" s="61" t="s">
        <v>198</v>
      </c>
      <c r="AK10" s="62" t="s">
        <v>199</v>
      </c>
      <c r="AL10" s="62">
        <v>3873.67</v>
      </c>
      <c r="AM10" s="61" t="s">
        <v>145</v>
      </c>
      <c r="AN10" s="62" t="s">
        <v>214</v>
      </c>
      <c r="AO10" s="62">
        <v>412.39</v>
      </c>
      <c r="AP10" s="61" t="s">
        <v>228</v>
      </c>
      <c r="AQ10" s="62" t="s">
        <v>229</v>
      </c>
      <c r="AR10" s="62">
        <v>2166.47</v>
      </c>
      <c r="AS10" s="61" t="s">
        <v>241</v>
      </c>
      <c r="AT10" s="62" t="s">
        <v>242</v>
      </c>
      <c r="AU10" s="62">
        <v>217.51</v>
      </c>
      <c r="AV10" s="61" t="s">
        <v>274</v>
      </c>
      <c r="AW10" s="62" t="s">
        <v>275</v>
      </c>
      <c r="AX10" s="62">
        <v>193.94</v>
      </c>
      <c r="AY10" s="68" t="s">
        <v>302</v>
      </c>
      <c r="AZ10" s="62" t="s">
        <v>301</v>
      </c>
      <c r="BA10" s="62">
        <v>11193.26</v>
      </c>
      <c r="BB10" s="15" t="s">
        <v>288</v>
      </c>
      <c r="BC10" s="16" t="s">
        <v>287</v>
      </c>
      <c r="BD10" s="16">
        <v>423.34</v>
      </c>
      <c r="BE10" s="15" t="s">
        <v>321</v>
      </c>
      <c r="BF10" s="16" t="s">
        <v>320</v>
      </c>
      <c r="BG10" s="16">
        <v>448.94</v>
      </c>
      <c r="BH10" s="15" t="s">
        <v>332</v>
      </c>
      <c r="BI10" s="16" t="s">
        <v>331</v>
      </c>
      <c r="BJ10" s="16">
        <v>164.65</v>
      </c>
      <c r="BK10" s="15" t="s">
        <v>358</v>
      </c>
      <c r="BL10" s="16" t="s">
        <v>359</v>
      </c>
      <c r="BM10" s="16">
        <v>347.17</v>
      </c>
      <c r="BN10" s="15" t="s">
        <v>365</v>
      </c>
      <c r="BO10" s="16" t="s">
        <v>366</v>
      </c>
      <c r="BP10" s="16">
        <v>1701.15</v>
      </c>
      <c r="BS10" s="15" t="s">
        <v>313</v>
      </c>
      <c r="BT10" s="16"/>
      <c r="BU10" s="16">
        <v>125.97</v>
      </c>
      <c r="BV10" s="15" t="s">
        <v>396</v>
      </c>
      <c r="BW10" s="16" t="s">
        <v>397</v>
      </c>
      <c r="BX10" s="16">
        <v>5145.91</v>
      </c>
      <c r="BY10" s="15" t="s">
        <v>421</v>
      </c>
      <c r="BZ10" s="16" t="s">
        <v>422</v>
      </c>
      <c r="CA10" s="16">
        <v>1285.5</v>
      </c>
      <c r="CB10" s="15" t="s">
        <v>319</v>
      </c>
      <c r="CC10" s="16" t="s">
        <v>413</v>
      </c>
      <c r="CD10" s="16">
        <v>44.35</v>
      </c>
      <c r="CE10" s="18" t="s">
        <v>425</v>
      </c>
      <c r="CF10" s="16" t="s">
        <v>426</v>
      </c>
      <c r="CG10" s="23">
        <v>265.97</v>
      </c>
      <c r="CH10" s="18" t="s">
        <v>319</v>
      </c>
      <c r="CI10" s="16" t="s">
        <v>430</v>
      </c>
      <c r="CJ10" s="23">
        <v>44.35</v>
      </c>
      <c r="CK10" s="18" t="s">
        <v>442</v>
      </c>
      <c r="CL10" s="16" t="s">
        <v>443</v>
      </c>
      <c r="CM10" s="23">
        <v>603.26</v>
      </c>
      <c r="CN10" s="18" t="s">
        <v>436</v>
      </c>
      <c r="CO10" s="16" t="s">
        <v>447</v>
      </c>
      <c r="CP10" s="23">
        <v>387.88</v>
      </c>
      <c r="CQ10" s="18" t="s">
        <v>319</v>
      </c>
      <c r="CR10" s="16" t="s">
        <v>457</v>
      </c>
      <c r="CS10" s="23">
        <v>44.35</v>
      </c>
      <c r="CT10" s="18" t="s">
        <v>464</v>
      </c>
      <c r="CU10" s="16" t="s">
        <v>465</v>
      </c>
      <c r="CV10" s="23">
        <v>1154.2</v>
      </c>
      <c r="CW10" s="18" t="s">
        <v>469</v>
      </c>
      <c r="CX10" s="16" t="s">
        <v>470</v>
      </c>
      <c r="CY10" s="23">
        <v>44.35</v>
      </c>
      <c r="CZ10" s="18"/>
      <c r="DA10" s="16"/>
      <c r="DB10" s="23"/>
      <c r="DC10" s="15" t="s">
        <v>477</v>
      </c>
      <c r="DD10" s="16" t="s">
        <v>478</v>
      </c>
      <c r="DE10" s="16">
        <v>193.94</v>
      </c>
      <c r="DH10" s="15" t="s">
        <v>458</v>
      </c>
      <c r="DI10" s="16" t="s">
        <v>488</v>
      </c>
      <c r="DJ10" s="82">
        <v>2096.63</v>
      </c>
      <c r="DK10" s="15" t="s">
        <v>280</v>
      </c>
      <c r="DL10" s="16" t="s">
        <v>496</v>
      </c>
      <c r="DM10" s="82">
        <v>205.33</v>
      </c>
      <c r="DN10" s="18" t="s">
        <v>221</v>
      </c>
      <c r="DO10" s="16" t="s">
        <v>498</v>
      </c>
      <c r="DP10" s="71">
        <v>205.33</v>
      </c>
      <c r="DQ10" s="18" t="s">
        <v>517</v>
      </c>
      <c r="DR10" s="16" t="s">
        <v>518</v>
      </c>
      <c r="DS10" s="83">
        <v>1085.4</v>
      </c>
      <c r="DT10" s="18" t="s">
        <v>528</v>
      </c>
      <c r="DU10" s="16" t="s">
        <v>529</v>
      </c>
      <c r="DV10" s="83">
        <v>1457.74</v>
      </c>
      <c r="DW10" s="18" t="s">
        <v>535</v>
      </c>
      <c r="DX10" s="16" t="s">
        <v>538</v>
      </c>
      <c r="DY10" s="83">
        <v>977.63</v>
      </c>
      <c r="DZ10" s="18" t="s">
        <v>547</v>
      </c>
      <c r="EA10" s="16" t="s">
        <v>548</v>
      </c>
      <c r="EB10" s="83">
        <v>393.46</v>
      </c>
      <c r="EC10" s="18" t="s">
        <v>469</v>
      </c>
      <c r="ED10" s="16" t="s">
        <v>552</v>
      </c>
      <c r="EE10" s="71">
        <v>75.41</v>
      </c>
      <c r="EF10" s="18" t="s">
        <v>561</v>
      </c>
      <c r="EG10" s="16" t="s">
        <v>562</v>
      </c>
      <c r="EH10" s="71">
        <v>678.69</v>
      </c>
      <c r="EI10" s="18" t="s">
        <v>564</v>
      </c>
      <c r="EJ10" s="16" t="s">
        <v>565</v>
      </c>
      <c r="EK10" s="71">
        <v>75.41</v>
      </c>
      <c r="EL10" s="18" t="s">
        <v>572</v>
      </c>
      <c r="EM10" s="16" t="s">
        <v>573</v>
      </c>
      <c r="EN10" s="83">
        <v>333.96</v>
      </c>
      <c r="EO10" s="18" t="s">
        <v>579</v>
      </c>
      <c r="EP10" s="16" t="s">
        <v>581</v>
      </c>
      <c r="EQ10" s="71">
        <v>75.41</v>
      </c>
      <c r="ER10" s="23"/>
      <c r="ES10" s="23"/>
      <c r="ET10" s="77" t="s">
        <v>439</v>
      </c>
      <c r="EU10" s="16"/>
      <c r="EV10" s="79">
        <v>8145.87</v>
      </c>
      <c r="EW10" s="77" t="s">
        <v>439</v>
      </c>
      <c r="EX10" s="16"/>
      <c r="EY10" s="79">
        <v>8145.87</v>
      </c>
      <c r="EZ10" s="77" t="s">
        <v>439</v>
      </c>
      <c r="FA10" s="16"/>
      <c r="FB10" s="79">
        <v>8145.87</v>
      </c>
      <c r="FC10" s="77" t="s">
        <v>439</v>
      </c>
      <c r="FD10" s="16"/>
      <c r="FE10" s="79">
        <v>8145.87</v>
      </c>
      <c r="FF10" s="77" t="s">
        <v>439</v>
      </c>
      <c r="FG10" s="16"/>
      <c r="FH10" s="79">
        <v>8145.87</v>
      </c>
      <c r="FI10" s="77" t="s">
        <v>439</v>
      </c>
      <c r="FJ10" s="16"/>
      <c r="FK10" s="79">
        <v>8145.87</v>
      </c>
      <c r="FL10" s="77" t="s">
        <v>439</v>
      </c>
      <c r="FM10" s="16"/>
      <c r="FN10" s="79">
        <v>8145.87</v>
      </c>
      <c r="FO10" s="77" t="s">
        <v>439</v>
      </c>
      <c r="FP10" s="16"/>
      <c r="FQ10" s="79">
        <v>8145.87</v>
      </c>
      <c r="FR10" s="77" t="s">
        <v>439</v>
      </c>
      <c r="FS10" s="16"/>
      <c r="FT10" s="79">
        <v>8145.87</v>
      </c>
    </row>
    <row r="11" spans="1:176" ht="29.25" customHeight="1">
      <c r="A11" s="15"/>
      <c r="B11" s="15"/>
      <c r="C11" s="24"/>
      <c r="D11" s="15"/>
      <c r="E11" s="24"/>
      <c r="F11" s="15"/>
      <c r="G11" s="24"/>
      <c r="H11" s="15"/>
      <c r="I11" s="24"/>
      <c r="J11" s="15"/>
      <c r="K11" s="24"/>
      <c r="L11" s="15"/>
      <c r="M11" s="24"/>
      <c r="N11" s="15"/>
      <c r="O11" s="24"/>
      <c r="P11" s="15"/>
      <c r="Q11" s="24"/>
      <c r="R11" s="15"/>
      <c r="S11" s="17">
        <v>0</v>
      </c>
      <c r="T11" s="15" t="s">
        <v>42</v>
      </c>
      <c r="U11" s="16"/>
      <c r="V11" s="24"/>
      <c r="W11" s="61" t="s">
        <v>71</v>
      </c>
      <c r="X11" s="62" t="s">
        <v>72</v>
      </c>
      <c r="Y11" s="65">
        <v>335.05</v>
      </c>
      <c r="Z11" s="61" t="s">
        <v>109</v>
      </c>
      <c r="AA11" s="62" t="s">
        <v>110</v>
      </c>
      <c r="AB11" s="65">
        <v>2110.38</v>
      </c>
      <c r="AC11" s="61" t="s">
        <v>133</v>
      </c>
      <c r="AD11" s="61" t="s">
        <v>134</v>
      </c>
      <c r="AE11" s="61">
        <v>8503.36</v>
      </c>
      <c r="AF11" s="15"/>
      <c r="AG11" s="68" t="s">
        <v>171</v>
      </c>
      <c r="AH11" s="68" t="s">
        <v>172</v>
      </c>
      <c r="AI11" s="68">
        <v>215.94</v>
      </c>
      <c r="AJ11" s="68" t="s">
        <v>200</v>
      </c>
      <c r="AK11" s="68" t="s">
        <v>201</v>
      </c>
      <c r="AL11" s="68">
        <v>1592.93</v>
      </c>
      <c r="AM11" s="68" t="s">
        <v>215</v>
      </c>
      <c r="AN11" s="68" t="s">
        <v>216</v>
      </c>
      <c r="AO11" s="68">
        <v>8418.86</v>
      </c>
      <c r="AP11" s="68" t="s">
        <v>230</v>
      </c>
      <c r="AQ11" s="68" t="s">
        <v>231</v>
      </c>
      <c r="AR11" s="68">
        <v>3950.12</v>
      </c>
      <c r="AS11" s="68" t="s">
        <v>243</v>
      </c>
      <c r="AT11" s="68" t="s">
        <v>242</v>
      </c>
      <c r="AU11" s="68">
        <v>824.5</v>
      </c>
      <c r="AV11" s="68" t="s">
        <v>276</v>
      </c>
      <c r="AW11" s="68" t="s">
        <v>277</v>
      </c>
      <c r="AX11" s="71">
        <v>70.65</v>
      </c>
      <c r="AY11" s="68" t="s">
        <v>304</v>
      </c>
      <c r="AZ11" s="62" t="s">
        <v>303</v>
      </c>
      <c r="BA11" s="62">
        <v>3079.48</v>
      </c>
      <c r="BB11" s="15" t="s">
        <v>290</v>
      </c>
      <c r="BC11" s="16" t="s">
        <v>289</v>
      </c>
      <c r="BD11" s="16">
        <v>423.5</v>
      </c>
      <c r="BE11" s="15" t="s">
        <v>322</v>
      </c>
      <c r="BF11" s="16" t="s">
        <v>323</v>
      </c>
      <c r="BG11" s="16">
        <v>541.39</v>
      </c>
      <c r="BH11" s="15" t="s">
        <v>319</v>
      </c>
      <c r="BI11" s="16" t="s">
        <v>331</v>
      </c>
      <c r="BJ11" s="16">
        <v>44.35</v>
      </c>
      <c r="BK11" s="15" t="s">
        <v>276</v>
      </c>
      <c r="BL11" s="16" t="s">
        <v>360</v>
      </c>
      <c r="BM11" s="16">
        <v>227.88</v>
      </c>
      <c r="BN11" s="15" t="s">
        <v>367</v>
      </c>
      <c r="BO11" s="16" t="s">
        <v>368</v>
      </c>
      <c r="BP11" s="16">
        <v>620.14</v>
      </c>
      <c r="BS11" s="15"/>
      <c r="BT11" s="16"/>
      <c r="BU11" s="16"/>
      <c r="BV11" s="15" t="s">
        <v>398</v>
      </c>
      <c r="BW11" s="16" t="s">
        <v>397</v>
      </c>
      <c r="BX11" s="16">
        <v>3462.72</v>
      </c>
      <c r="BY11" s="15"/>
      <c r="BZ11" s="16"/>
      <c r="CA11" s="16"/>
      <c r="CB11" s="15" t="s">
        <v>313</v>
      </c>
      <c r="CC11" s="16"/>
      <c r="CD11" s="16">
        <v>125.97</v>
      </c>
      <c r="CE11" s="15" t="s">
        <v>313</v>
      </c>
      <c r="CF11" s="16"/>
      <c r="CG11" s="16">
        <v>125.97</v>
      </c>
      <c r="CH11" s="15" t="s">
        <v>313</v>
      </c>
      <c r="CI11" s="16"/>
      <c r="CJ11" s="16">
        <v>125.97</v>
      </c>
      <c r="CK11" s="15" t="s">
        <v>313</v>
      </c>
      <c r="CL11" s="16"/>
      <c r="CM11" s="16">
        <v>125.97</v>
      </c>
      <c r="CN11" s="15" t="s">
        <v>313</v>
      </c>
      <c r="CO11" s="16"/>
      <c r="CP11" s="16">
        <v>125.97</v>
      </c>
      <c r="CQ11" s="15" t="s">
        <v>313</v>
      </c>
      <c r="CR11" s="16"/>
      <c r="CS11" s="16">
        <v>125.97</v>
      </c>
      <c r="CT11" s="15" t="s">
        <v>313</v>
      </c>
      <c r="CU11" s="16"/>
      <c r="CV11" s="16">
        <v>125.97</v>
      </c>
      <c r="CW11" s="15" t="s">
        <v>313</v>
      </c>
      <c r="CX11" s="16"/>
      <c r="CY11" s="16">
        <v>125.97</v>
      </c>
      <c r="CZ11" s="15" t="s">
        <v>313</v>
      </c>
      <c r="DA11" s="16"/>
      <c r="DB11" s="16">
        <v>125.97</v>
      </c>
      <c r="DC11" s="15" t="s">
        <v>313</v>
      </c>
      <c r="DD11" s="16"/>
      <c r="DE11" s="16">
        <v>125.97</v>
      </c>
      <c r="DH11" s="15" t="s">
        <v>489</v>
      </c>
      <c r="DI11" s="16" t="s">
        <v>490</v>
      </c>
      <c r="DJ11" s="62">
        <v>511.05</v>
      </c>
      <c r="DK11" s="80" t="s">
        <v>382</v>
      </c>
      <c r="DL11" s="16"/>
      <c r="DM11" s="62">
        <v>125.967</v>
      </c>
      <c r="DN11" s="15" t="s">
        <v>469</v>
      </c>
      <c r="DO11" s="16" t="s">
        <v>498</v>
      </c>
      <c r="DP11" s="62">
        <v>75.41</v>
      </c>
      <c r="DQ11" s="15" t="s">
        <v>519</v>
      </c>
      <c r="DR11" s="16" t="s">
        <v>520</v>
      </c>
      <c r="DS11" s="62">
        <v>1170.87</v>
      </c>
      <c r="DT11" s="15" t="s">
        <v>530</v>
      </c>
      <c r="DU11" s="16" t="s">
        <v>529</v>
      </c>
      <c r="DV11" s="62">
        <v>511.05</v>
      </c>
      <c r="DW11" s="15" t="s">
        <v>539</v>
      </c>
      <c r="DX11" s="16" t="s">
        <v>540</v>
      </c>
      <c r="DY11" s="82">
        <v>1085.46</v>
      </c>
      <c r="DZ11" s="15" t="s">
        <v>549</v>
      </c>
      <c r="EA11" s="16" t="s">
        <v>550</v>
      </c>
      <c r="EB11" s="82">
        <v>4101.52</v>
      </c>
      <c r="EC11" s="15" t="s">
        <v>553</v>
      </c>
      <c r="ED11" s="16" t="s">
        <v>554</v>
      </c>
      <c r="EE11" s="82">
        <v>154.38</v>
      </c>
      <c r="EF11" s="80" t="s">
        <v>382</v>
      </c>
      <c r="EG11" s="16"/>
      <c r="EH11" s="62">
        <v>125.967</v>
      </c>
      <c r="EI11" s="15" t="s">
        <v>564</v>
      </c>
      <c r="EJ11" s="16" t="s">
        <v>566</v>
      </c>
      <c r="EK11" s="62">
        <v>75.41</v>
      </c>
      <c r="EL11" s="15" t="s">
        <v>574</v>
      </c>
      <c r="EM11" s="16" t="s">
        <v>575</v>
      </c>
      <c r="EN11" s="62">
        <v>2111.48</v>
      </c>
      <c r="EO11" s="15" t="s">
        <v>582</v>
      </c>
      <c r="EP11" s="16" t="s">
        <v>583</v>
      </c>
      <c r="EQ11" s="62">
        <v>322</v>
      </c>
      <c r="ER11" s="16"/>
      <c r="ES11" s="16"/>
      <c r="ET11" s="77" t="s">
        <v>440</v>
      </c>
      <c r="EU11" s="16"/>
      <c r="EV11" s="33">
        <v>2519.34</v>
      </c>
      <c r="EW11" s="77" t="s">
        <v>440</v>
      </c>
      <c r="EX11" s="16"/>
      <c r="EY11" s="33">
        <v>2519.34</v>
      </c>
      <c r="EZ11" s="77" t="s">
        <v>440</v>
      </c>
      <c r="FA11" s="16"/>
      <c r="FB11" s="33">
        <v>2519.34</v>
      </c>
      <c r="FC11" s="77" t="s">
        <v>440</v>
      </c>
      <c r="FD11" s="16"/>
      <c r="FE11" s="33">
        <v>2519.34</v>
      </c>
      <c r="FF11" s="77" t="s">
        <v>440</v>
      </c>
      <c r="FG11" s="16"/>
      <c r="FH11" s="33">
        <v>2519.34</v>
      </c>
      <c r="FI11" s="77" t="s">
        <v>440</v>
      </c>
      <c r="FJ11" s="16"/>
      <c r="FK11" s="33">
        <v>2519.34</v>
      </c>
      <c r="FL11" s="77" t="s">
        <v>440</v>
      </c>
      <c r="FM11" s="16"/>
      <c r="FN11" s="33">
        <v>2519.34</v>
      </c>
      <c r="FO11" s="77" t="s">
        <v>440</v>
      </c>
      <c r="FP11" s="16"/>
      <c r="FQ11" s="33">
        <v>2519.34</v>
      </c>
      <c r="FR11" s="77" t="s">
        <v>440</v>
      </c>
      <c r="FS11" s="16"/>
      <c r="FT11" s="33">
        <v>2519.34</v>
      </c>
    </row>
    <row r="12" spans="1:176" ht="35.25" customHeight="1">
      <c r="A12" s="15"/>
      <c r="B12" s="15" t="s">
        <v>18</v>
      </c>
      <c r="C12" s="24">
        <v>41.99</v>
      </c>
      <c r="D12" s="15" t="s">
        <v>18</v>
      </c>
      <c r="E12" s="24">
        <v>41.99</v>
      </c>
      <c r="F12" s="15" t="s">
        <v>18</v>
      </c>
      <c r="G12" s="24">
        <v>41.99</v>
      </c>
      <c r="H12" s="15" t="s">
        <v>18</v>
      </c>
      <c r="I12" s="24">
        <v>41.99</v>
      </c>
      <c r="J12" s="15" t="s">
        <v>18</v>
      </c>
      <c r="K12" s="24">
        <v>41.99</v>
      </c>
      <c r="L12" s="15" t="s">
        <v>18</v>
      </c>
      <c r="M12" s="24">
        <v>41.99</v>
      </c>
      <c r="N12" s="15" t="s">
        <v>18</v>
      </c>
      <c r="O12" s="24">
        <v>41.99</v>
      </c>
      <c r="P12" s="15" t="s">
        <v>18</v>
      </c>
      <c r="Q12" s="24">
        <v>41.99</v>
      </c>
      <c r="R12" s="15" t="s">
        <v>18</v>
      </c>
      <c r="S12" s="17">
        <f t="shared" si="0"/>
        <v>335.92</v>
      </c>
      <c r="T12" s="15" t="s">
        <v>16</v>
      </c>
      <c r="U12" s="16"/>
      <c r="V12" s="24">
        <v>41.99</v>
      </c>
      <c r="W12" s="61" t="s">
        <v>73</v>
      </c>
      <c r="X12" s="62" t="s">
        <v>74</v>
      </c>
      <c r="Y12" s="63">
        <v>721.03</v>
      </c>
      <c r="Z12" s="61" t="s">
        <v>111</v>
      </c>
      <c r="AA12" s="62" t="s">
        <v>112</v>
      </c>
      <c r="AB12" s="63">
        <v>2315.87</v>
      </c>
      <c r="AC12" s="61" t="s">
        <v>135</v>
      </c>
      <c r="AD12" s="61" t="s">
        <v>136</v>
      </c>
      <c r="AE12" s="61">
        <v>6527.96</v>
      </c>
      <c r="AF12" s="15"/>
      <c r="AG12" s="68" t="s">
        <v>173</v>
      </c>
      <c r="AH12" s="68" t="s">
        <v>174</v>
      </c>
      <c r="AI12" s="71">
        <v>298.25</v>
      </c>
      <c r="AJ12" s="68" t="s">
        <v>107</v>
      </c>
      <c r="AK12" s="68" t="s">
        <v>202</v>
      </c>
      <c r="AL12" s="71">
        <v>642.75</v>
      </c>
      <c r="AM12" s="68" t="s">
        <v>217</v>
      </c>
      <c r="AN12" s="68" t="s">
        <v>218</v>
      </c>
      <c r="AO12" s="71">
        <v>467.35</v>
      </c>
      <c r="AP12" s="68" t="s">
        <v>232</v>
      </c>
      <c r="AQ12" s="68" t="s">
        <v>233</v>
      </c>
      <c r="AR12" s="71">
        <v>298.25</v>
      </c>
      <c r="AS12" s="68" t="s">
        <v>244</v>
      </c>
      <c r="AT12" s="68" t="s">
        <v>245</v>
      </c>
      <c r="AU12" s="71">
        <v>82.48</v>
      </c>
      <c r="AV12" s="68" t="s">
        <v>278</v>
      </c>
      <c r="AW12" s="68" t="s">
        <v>279</v>
      </c>
      <c r="AX12" s="71">
        <v>45.12</v>
      </c>
      <c r="AY12" s="68" t="s">
        <v>306</v>
      </c>
      <c r="AZ12" s="68" t="s">
        <v>305</v>
      </c>
      <c r="BA12" s="68">
        <v>1627.52</v>
      </c>
      <c r="BB12" s="18" t="s">
        <v>291</v>
      </c>
      <c r="BC12" s="18" t="s">
        <v>292</v>
      </c>
      <c r="BD12" s="18">
        <v>28289.6</v>
      </c>
      <c r="BE12" s="18" t="s">
        <v>324</v>
      </c>
      <c r="BF12" s="18" t="s">
        <v>325</v>
      </c>
      <c r="BG12" s="18">
        <v>2407.27</v>
      </c>
      <c r="BH12" s="15" t="s">
        <v>319</v>
      </c>
      <c r="BI12" s="18" t="s">
        <v>333</v>
      </c>
      <c r="BJ12" s="18">
        <v>44.35</v>
      </c>
      <c r="BK12" s="15" t="s">
        <v>319</v>
      </c>
      <c r="BL12" s="16" t="s">
        <v>361</v>
      </c>
      <c r="BM12" s="16">
        <v>44.35</v>
      </c>
      <c r="BN12" s="15" t="s">
        <v>369</v>
      </c>
      <c r="BO12" s="16" t="s">
        <v>370</v>
      </c>
      <c r="BP12" s="16">
        <v>96.97</v>
      </c>
      <c r="BS12" s="18" t="s">
        <v>384</v>
      </c>
      <c r="BT12" s="18" t="s">
        <v>383</v>
      </c>
      <c r="BU12" s="16">
        <v>171.84</v>
      </c>
      <c r="BV12" s="18" t="s">
        <v>399</v>
      </c>
      <c r="BW12" s="18" t="s">
        <v>397</v>
      </c>
      <c r="BX12" s="16">
        <v>302.84</v>
      </c>
      <c r="BY12" s="18"/>
      <c r="BZ12" s="18"/>
      <c r="CA12" s="16"/>
      <c r="CB12" s="18" t="s">
        <v>414</v>
      </c>
      <c r="CC12" s="18" t="s">
        <v>415</v>
      </c>
      <c r="CD12" s="16">
        <v>1437.38</v>
      </c>
      <c r="CE12" s="18" t="s">
        <v>427</v>
      </c>
      <c r="CF12" s="18" t="s">
        <v>428</v>
      </c>
      <c r="CG12" s="16">
        <v>45.88</v>
      </c>
      <c r="CH12" s="18" t="s">
        <v>319</v>
      </c>
      <c r="CI12" s="18" t="s">
        <v>431</v>
      </c>
      <c r="CJ12" s="16">
        <v>44.35</v>
      </c>
      <c r="CK12" s="18" t="s">
        <v>280</v>
      </c>
      <c r="CL12" s="16" t="s">
        <v>443</v>
      </c>
      <c r="CM12" s="23">
        <v>180.46</v>
      </c>
      <c r="CN12" s="18" t="s">
        <v>334</v>
      </c>
      <c r="CO12" s="16" t="s">
        <v>448</v>
      </c>
      <c r="CP12" s="23">
        <v>532.33</v>
      </c>
      <c r="CQ12" s="18" t="s">
        <v>458</v>
      </c>
      <c r="CR12" s="16" t="s">
        <v>459</v>
      </c>
      <c r="CS12" s="23">
        <v>2153.28</v>
      </c>
      <c r="CT12" s="18" t="s">
        <v>466</v>
      </c>
      <c r="CU12" s="16" t="s">
        <v>467</v>
      </c>
      <c r="CV12" s="23">
        <v>1082.78</v>
      </c>
      <c r="CW12" s="15" t="s">
        <v>464</v>
      </c>
      <c r="CX12" s="16" t="s">
        <v>471</v>
      </c>
      <c r="CY12" s="16">
        <v>1154.2</v>
      </c>
      <c r="CZ12" s="15"/>
      <c r="DA12" s="16"/>
      <c r="DB12" s="16"/>
      <c r="DC12" s="15" t="s">
        <v>479</v>
      </c>
      <c r="DD12" s="16" t="s">
        <v>480</v>
      </c>
      <c r="DE12" s="16">
        <v>164.56</v>
      </c>
      <c r="DH12" s="15" t="s">
        <v>469</v>
      </c>
      <c r="DI12" s="16" t="s">
        <v>491</v>
      </c>
      <c r="DJ12" s="62">
        <v>75.41</v>
      </c>
      <c r="DK12" s="18" t="s">
        <v>384</v>
      </c>
      <c r="DL12" s="18"/>
      <c r="DM12" s="62">
        <v>83.978</v>
      </c>
      <c r="DN12" s="15" t="s">
        <v>499</v>
      </c>
      <c r="DO12" s="16" t="s">
        <v>500</v>
      </c>
      <c r="DP12" s="62">
        <v>6423.76</v>
      </c>
      <c r="DQ12" s="15" t="s">
        <v>521</v>
      </c>
      <c r="DR12" s="16" t="s">
        <v>520</v>
      </c>
      <c r="DS12" s="62">
        <v>7567.74</v>
      </c>
      <c r="DT12" s="15" t="s">
        <v>469</v>
      </c>
      <c r="DU12" s="16" t="s">
        <v>531</v>
      </c>
      <c r="DV12" s="62">
        <v>75.41</v>
      </c>
      <c r="DW12" s="15" t="s">
        <v>541</v>
      </c>
      <c r="DX12" s="16" t="s">
        <v>540</v>
      </c>
      <c r="DY12" s="62">
        <v>3895.62</v>
      </c>
      <c r="DZ12" s="80" t="s">
        <v>382</v>
      </c>
      <c r="EA12" s="16"/>
      <c r="EB12" s="62">
        <v>125.967</v>
      </c>
      <c r="EC12" s="15" t="s">
        <v>555</v>
      </c>
      <c r="ED12" s="16" t="s">
        <v>556</v>
      </c>
      <c r="EE12" s="82">
        <v>128.1</v>
      </c>
      <c r="EF12" s="18" t="s">
        <v>384</v>
      </c>
      <c r="EG12" s="18"/>
      <c r="EH12" s="62">
        <v>83.978</v>
      </c>
      <c r="EI12" s="15" t="s">
        <v>568</v>
      </c>
      <c r="EJ12" s="16" t="s">
        <v>569</v>
      </c>
      <c r="EK12" s="62">
        <v>1298.54</v>
      </c>
      <c r="EL12" s="15" t="s">
        <v>574</v>
      </c>
      <c r="EM12" s="16" t="s">
        <v>575</v>
      </c>
      <c r="EN12" s="62">
        <v>3619.68</v>
      </c>
      <c r="EO12" s="15" t="s">
        <v>584</v>
      </c>
      <c r="EP12" s="16" t="s">
        <v>583</v>
      </c>
      <c r="EQ12" s="82">
        <v>333.96</v>
      </c>
      <c r="ER12" s="16"/>
      <c r="ES12" s="16"/>
      <c r="ET12" s="77" t="s">
        <v>613</v>
      </c>
      <c r="EU12" s="16"/>
      <c r="EV12" s="33">
        <v>112.17</v>
      </c>
      <c r="EW12" s="77" t="s">
        <v>613</v>
      </c>
      <c r="EX12" s="16"/>
      <c r="EY12" s="33">
        <v>112.17</v>
      </c>
      <c r="EZ12" s="77" t="s">
        <v>613</v>
      </c>
      <c r="FA12" s="16"/>
      <c r="FB12" s="33">
        <v>112.17</v>
      </c>
      <c r="FC12" s="77" t="s">
        <v>613</v>
      </c>
      <c r="FD12" s="16"/>
      <c r="FE12" s="33">
        <v>112.17</v>
      </c>
      <c r="FF12" s="77" t="s">
        <v>613</v>
      </c>
      <c r="FG12" s="16"/>
      <c r="FH12" s="33">
        <v>112.17</v>
      </c>
      <c r="FI12" s="77" t="s">
        <v>613</v>
      </c>
      <c r="FJ12" s="16"/>
      <c r="FK12" s="33">
        <v>112.17</v>
      </c>
      <c r="FL12" s="77" t="s">
        <v>613</v>
      </c>
      <c r="FM12" s="16"/>
      <c r="FN12" s="33">
        <v>112.17</v>
      </c>
      <c r="FO12" s="77" t="s">
        <v>613</v>
      </c>
      <c r="FP12" s="16"/>
      <c r="FQ12" s="33">
        <v>112.17</v>
      </c>
      <c r="FR12" s="77" t="s">
        <v>613</v>
      </c>
      <c r="FS12" s="16"/>
      <c r="FT12" s="33">
        <v>112.17</v>
      </c>
    </row>
    <row r="13" spans="1:176" ht="54" customHeight="1">
      <c r="A13" s="15"/>
      <c r="B13" s="15" t="s">
        <v>18</v>
      </c>
      <c r="C13" s="16">
        <v>125.96</v>
      </c>
      <c r="D13" s="15" t="s">
        <v>18</v>
      </c>
      <c r="E13" s="16">
        <v>125.96</v>
      </c>
      <c r="F13" s="15" t="s">
        <v>18</v>
      </c>
      <c r="G13" s="16">
        <v>125.96</v>
      </c>
      <c r="H13" s="15" t="s">
        <v>18</v>
      </c>
      <c r="I13" s="16">
        <v>125.96</v>
      </c>
      <c r="J13" s="15" t="s">
        <v>18</v>
      </c>
      <c r="K13" s="16">
        <v>125.96</v>
      </c>
      <c r="L13" s="15" t="s">
        <v>18</v>
      </c>
      <c r="M13" s="16">
        <v>125.96</v>
      </c>
      <c r="N13" s="15" t="s">
        <v>18</v>
      </c>
      <c r="O13" s="16">
        <v>125.96</v>
      </c>
      <c r="P13" s="15" t="s">
        <v>18</v>
      </c>
      <c r="Q13" s="16">
        <v>125.96</v>
      </c>
      <c r="R13" s="15" t="s">
        <v>18</v>
      </c>
      <c r="S13" s="17">
        <f t="shared" si="0"/>
        <v>1007.6800000000001</v>
      </c>
      <c r="T13" s="15" t="s">
        <v>17</v>
      </c>
      <c r="U13" s="16"/>
      <c r="V13" s="24">
        <v>125.96</v>
      </c>
      <c r="W13" s="61" t="s">
        <v>75</v>
      </c>
      <c r="X13" s="62" t="s">
        <v>76</v>
      </c>
      <c r="Y13" s="63">
        <v>2248.07</v>
      </c>
      <c r="Z13" s="61" t="s">
        <v>113</v>
      </c>
      <c r="AA13" s="62" t="s">
        <v>114</v>
      </c>
      <c r="AB13" s="63">
        <v>2351.15</v>
      </c>
      <c r="AC13" s="61" t="s">
        <v>137</v>
      </c>
      <c r="AD13" s="61" t="s">
        <v>138</v>
      </c>
      <c r="AE13" s="61">
        <v>643.49</v>
      </c>
      <c r="AF13" s="15"/>
      <c r="AG13" s="61" t="s">
        <v>107</v>
      </c>
      <c r="AH13" s="62" t="s">
        <v>175</v>
      </c>
      <c r="AI13" s="65">
        <v>636.14</v>
      </c>
      <c r="AJ13" s="67" t="s">
        <v>600</v>
      </c>
      <c r="AK13" s="72" t="s">
        <v>601</v>
      </c>
      <c r="AL13" s="73">
        <v>3257.89</v>
      </c>
      <c r="AM13" s="61" t="s">
        <v>219</v>
      </c>
      <c r="AN13" s="62" t="s">
        <v>220</v>
      </c>
      <c r="AO13" s="65">
        <v>414.81</v>
      </c>
      <c r="AP13" s="61" t="s">
        <v>234</v>
      </c>
      <c r="AQ13" s="62" t="s">
        <v>235</v>
      </c>
      <c r="AR13" s="65">
        <v>329.92</v>
      </c>
      <c r="AS13" s="61" t="s">
        <v>244</v>
      </c>
      <c r="AT13" s="62" t="s">
        <v>246</v>
      </c>
      <c r="AU13" s="65">
        <v>82.48</v>
      </c>
      <c r="AV13" s="61" t="s">
        <v>280</v>
      </c>
      <c r="AW13" s="62" t="s">
        <v>281</v>
      </c>
      <c r="AX13" s="62">
        <v>180.46</v>
      </c>
      <c r="AY13" s="18" t="s">
        <v>307</v>
      </c>
      <c r="AZ13" s="18" t="s">
        <v>308</v>
      </c>
      <c r="BA13" s="16">
        <v>846.68</v>
      </c>
      <c r="BB13" s="19" t="s">
        <v>293</v>
      </c>
      <c r="BC13" s="18" t="s">
        <v>294</v>
      </c>
      <c r="BD13" s="16">
        <v>211.95</v>
      </c>
      <c r="BE13" s="19" t="s">
        <v>328</v>
      </c>
      <c r="BF13" s="18" t="s">
        <v>329</v>
      </c>
      <c r="BG13" s="16">
        <v>148.92</v>
      </c>
      <c r="BH13" s="19" t="s">
        <v>334</v>
      </c>
      <c r="BI13" s="18" t="s">
        <v>347</v>
      </c>
      <c r="BJ13" s="16">
        <v>2129.32</v>
      </c>
      <c r="BK13" s="15" t="s">
        <v>362</v>
      </c>
      <c r="BL13" s="16" t="s">
        <v>363</v>
      </c>
      <c r="BM13" s="16">
        <v>8000</v>
      </c>
      <c r="BN13" s="19" t="s">
        <v>371</v>
      </c>
      <c r="BO13" s="18" t="s">
        <v>372</v>
      </c>
      <c r="BP13" s="16">
        <v>2475.13</v>
      </c>
      <c r="BS13" s="11" t="s">
        <v>382</v>
      </c>
      <c r="BT13" s="16" t="s">
        <v>383</v>
      </c>
      <c r="BU13" s="23">
        <v>138.73</v>
      </c>
      <c r="BV13" s="15" t="s">
        <v>400</v>
      </c>
      <c r="BW13" s="16" t="s">
        <v>397</v>
      </c>
      <c r="BX13" s="23">
        <v>153.93</v>
      </c>
      <c r="BY13" s="15"/>
      <c r="BZ13" s="16"/>
      <c r="CA13" s="23"/>
      <c r="CB13" s="15" t="s">
        <v>416</v>
      </c>
      <c r="CC13" s="16" t="s">
        <v>417</v>
      </c>
      <c r="CD13" s="23">
        <v>96.97</v>
      </c>
      <c r="CE13" s="15"/>
      <c r="CF13" s="16"/>
      <c r="CG13" s="23"/>
      <c r="CH13" s="15" t="s">
        <v>432</v>
      </c>
      <c r="CI13" s="16" t="s">
        <v>433</v>
      </c>
      <c r="CJ13" s="16">
        <v>1608.66</v>
      </c>
      <c r="CK13" s="15" t="s">
        <v>339</v>
      </c>
      <c r="CL13" s="16" t="s">
        <v>444</v>
      </c>
      <c r="CM13" s="16">
        <v>338.76</v>
      </c>
      <c r="CN13" s="15" t="s">
        <v>449</v>
      </c>
      <c r="CO13" s="16" t="s">
        <v>448</v>
      </c>
      <c r="CP13" s="16">
        <v>1875.3</v>
      </c>
      <c r="CQ13" s="15" t="s">
        <v>436</v>
      </c>
      <c r="CR13" s="16" t="s">
        <v>460</v>
      </c>
      <c r="CS13" s="16">
        <v>387.88</v>
      </c>
      <c r="CT13" s="18" t="s">
        <v>319</v>
      </c>
      <c r="CU13" s="16" t="s">
        <v>467</v>
      </c>
      <c r="CV13" s="23">
        <v>44.35</v>
      </c>
      <c r="CW13" s="18" t="s">
        <v>345</v>
      </c>
      <c r="CX13" s="16" t="s">
        <v>472</v>
      </c>
      <c r="CY13" s="23">
        <v>4493.6</v>
      </c>
      <c r="CZ13" s="18"/>
      <c r="DA13" s="16"/>
      <c r="DB13" s="23"/>
      <c r="DC13" s="18" t="s">
        <v>436</v>
      </c>
      <c r="DD13" s="16" t="s">
        <v>481</v>
      </c>
      <c r="DE13" s="23">
        <v>387.88</v>
      </c>
      <c r="DH13" s="15" t="s">
        <v>492</v>
      </c>
      <c r="DI13" s="16" t="s">
        <v>493</v>
      </c>
      <c r="DJ13" s="62">
        <v>486.97</v>
      </c>
      <c r="DK13" s="80" t="s">
        <v>514</v>
      </c>
      <c r="DL13" s="16"/>
      <c r="DM13" s="62">
        <v>384.87</v>
      </c>
      <c r="DN13" s="15" t="s">
        <v>501</v>
      </c>
      <c r="DO13" s="16" t="s">
        <v>500</v>
      </c>
      <c r="DP13" s="62">
        <v>1969.65</v>
      </c>
      <c r="DQ13" s="15" t="s">
        <v>522</v>
      </c>
      <c r="DR13" s="16" t="s">
        <v>523</v>
      </c>
      <c r="DS13" s="82">
        <v>322</v>
      </c>
      <c r="DT13" s="15" t="s">
        <v>532</v>
      </c>
      <c r="DU13" s="16" t="s">
        <v>533</v>
      </c>
      <c r="DV13" s="82">
        <v>939.74</v>
      </c>
      <c r="DW13" s="15" t="s">
        <v>367</v>
      </c>
      <c r="DX13" s="16" t="s">
        <v>542</v>
      </c>
      <c r="DY13" s="82">
        <v>333.96</v>
      </c>
      <c r="DZ13" s="18" t="s">
        <v>384</v>
      </c>
      <c r="EA13" s="18"/>
      <c r="EB13" s="62">
        <v>83.978</v>
      </c>
      <c r="EC13" s="15" t="s">
        <v>557</v>
      </c>
      <c r="ED13" s="16" t="s">
        <v>556</v>
      </c>
      <c r="EE13" s="82">
        <v>132.92</v>
      </c>
      <c r="EF13" s="15"/>
      <c r="EG13" s="16"/>
      <c r="EH13" s="16"/>
      <c r="EI13" s="15" t="s">
        <v>570</v>
      </c>
      <c r="EJ13" s="16" t="s">
        <v>571</v>
      </c>
      <c r="EK13" s="62">
        <v>166.25</v>
      </c>
      <c r="EL13" s="15" t="s">
        <v>576</v>
      </c>
      <c r="EM13" s="16" t="s">
        <v>575</v>
      </c>
      <c r="EN13" s="62">
        <v>1055.73</v>
      </c>
      <c r="EO13" s="15" t="s">
        <v>585</v>
      </c>
      <c r="EP13" s="16" t="s">
        <v>586</v>
      </c>
      <c r="EQ13" s="16"/>
      <c r="ER13" s="16"/>
      <c r="ES13" s="16"/>
      <c r="ET13" s="76" t="s">
        <v>614</v>
      </c>
      <c r="EU13" s="16"/>
      <c r="EV13" s="33">
        <v>112.17</v>
      </c>
      <c r="EW13" s="76" t="s">
        <v>614</v>
      </c>
      <c r="EX13" s="16"/>
      <c r="EY13" s="33">
        <v>112.17</v>
      </c>
      <c r="EZ13" s="76" t="s">
        <v>614</v>
      </c>
      <c r="FA13" s="16"/>
      <c r="FB13" s="33">
        <v>112.17</v>
      </c>
      <c r="FC13" s="76" t="s">
        <v>614</v>
      </c>
      <c r="FD13" s="16"/>
      <c r="FE13" s="33">
        <v>112.17</v>
      </c>
      <c r="FF13" s="76" t="s">
        <v>614</v>
      </c>
      <c r="FG13" s="16"/>
      <c r="FH13" s="33">
        <v>112.17</v>
      </c>
      <c r="FI13" s="76" t="s">
        <v>614</v>
      </c>
      <c r="FJ13" s="16"/>
      <c r="FK13" s="33">
        <v>112.17</v>
      </c>
      <c r="FL13" s="76" t="s">
        <v>614</v>
      </c>
      <c r="FM13" s="16"/>
      <c r="FN13" s="33">
        <v>112.17</v>
      </c>
      <c r="FO13" s="76" t="s">
        <v>614</v>
      </c>
      <c r="FP13" s="16"/>
      <c r="FQ13" s="33">
        <v>112.17</v>
      </c>
      <c r="FR13" s="76" t="s">
        <v>614</v>
      </c>
      <c r="FS13" s="16"/>
      <c r="FT13" s="33">
        <v>112.17</v>
      </c>
    </row>
    <row r="14" spans="1:176" ht="38.25" customHeight="1">
      <c r="A14" s="15"/>
      <c r="B14" s="15" t="s">
        <v>18</v>
      </c>
      <c r="C14" s="16">
        <v>41.99</v>
      </c>
      <c r="D14" s="15" t="s">
        <v>18</v>
      </c>
      <c r="E14" s="16">
        <v>41.99</v>
      </c>
      <c r="F14" s="15" t="s">
        <v>18</v>
      </c>
      <c r="G14" s="16">
        <v>41.99</v>
      </c>
      <c r="H14" s="15" t="s">
        <v>18</v>
      </c>
      <c r="I14" s="16">
        <v>41.99</v>
      </c>
      <c r="J14" s="15" t="s">
        <v>18</v>
      </c>
      <c r="K14" s="16">
        <v>41.99</v>
      </c>
      <c r="L14" s="15" t="s">
        <v>18</v>
      </c>
      <c r="M14" s="16">
        <v>41.99</v>
      </c>
      <c r="N14" s="15" t="s">
        <v>18</v>
      </c>
      <c r="O14" s="16">
        <v>41.99</v>
      </c>
      <c r="P14" s="15" t="s">
        <v>18</v>
      </c>
      <c r="Q14" s="16">
        <v>41.99</v>
      </c>
      <c r="R14" s="15" t="s">
        <v>18</v>
      </c>
      <c r="S14" s="17">
        <f t="shared" si="0"/>
        <v>335.92</v>
      </c>
      <c r="T14" s="15" t="s">
        <v>10</v>
      </c>
      <c r="U14" s="16"/>
      <c r="V14" s="24"/>
      <c r="W14" s="61" t="s">
        <v>77</v>
      </c>
      <c r="X14" s="62" t="s">
        <v>78</v>
      </c>
      <c r="Y14" s="63">
        <v>560.8</v>
      </c>
      <c r="Z14" s="61" t="s">
        <v>115</v>
      </c>
      <c r="AA14" s="62" t="s">
        <v>116</v>
      </c>
      <c r="AB14" s="65">
        <v>640.91</v>
      </c>
      <c r="AC14" s="61" t="s">
        <v>139</v>
      </c>
      <c r="AD14" s="61" t="s">
        <v>140</v>
      </c>
      <c r="AE14" s="61">
        <v>796.05</v>
      </c>
      <c r="AF14" s="15"/>
      <c r="AG14" s="61" t="s">
        <v>176</v>
      </c>
      <c r="AH14" s="62" t="s">
        <v>177</v>
      </c>
      <c r="AI14" s="66">
        <f>3156.9/9</f>
        <v>350.76666666666665</v>
      </c>
      <c r="AJ14" s="61" t="s">
        <v>203</v>
      </c>
      <c r="AK14" s="62" t="s">
        <v>204</v>
      </c>
      <c r="AL14" s="66">
        <v>3507.87</v>
      </c>
      <c r="AM14" s="61" t="s">
        <v>221</v>
      </c>
      <c r="AN14" s="62" t="s">
        <v>222</v>
      </c>
      <c r="AO14" s="66">
        <v>447.36</v>
      </c>
      <c r="AP14" s="61" t="s">
        <v>236</v>
      </c>
      <c r="AQ14" s="62" t="s">
        <v>237</v>
      </c>
      <c r="AR14" s="62">
        <v>228.36</v>
      </c>
      <c r="AS14" s="61" t="s">
        <v>247</v>
      </c>
      <c r="AT14" s="62" t="s">
        <v>248</v>
      </c>
      <c r="AU14" s="62">
        <v>800.82</v>
      </c>
      <c r="AV14" s="15" t="s">
        <v>282</v>
      </c>
      <c r="AW14" s="16" t="s">
        <v>283</v>
      </c>
      <c r="AX14" s="16">
        <v>207.6</v>
      </c>
      <c r="AY14" s="15" t="s">
        <v>309</v>
      </c>
      <c r="AZ14" s="18" t="s">
        <v>310</v>
      </c>
      <c r="BA14" s="16">
        <v>2162.59</v>
      </c>
      <c r="BB14" s="15" t="s">
        <v>295</v>
      </c>
      <c r="BC14" s="18" t="s">
        <v>296</v>
      </c>
      <c r="BD14" s="16">
        <v>1539.74</v>
      </c>
      <c r="BE14" s="15" t="s">
        <v>334</v>
      </c>
      <c r="BF14" s="18" t="s">
        <v>335</v>
      </c>
      <c r="BG14" s="16">
        <v>1064.66</v>
      </c>
      <c r="BH14" s="15" t="s">
        <v>348</v>
      </c>
      <c r="BI14" s="18" t="s">
        <v>349</v>
      </c>
      <c r="BJ14" s="16">
        <v>677.52</v>
      </c>
      <c r="BK14" s="15"/>
      <c r="BL14" s="18"/>
      <c r="BM14" s="16"/>
      <c r="BN14" s="15"/>
      <c r="BO14" s="18"/>
      <c r="BP14" s="16"/>
      <c r="BS14" s="15" t="s">
        <v>319</v>
      </c>
      <c r="BT14" s="16" t="s">
        <v>376</v>
      </c>
      <c r="BU14" s="16">
        <v>44.35</v>
      </c>
      <c r="BV14" s="15" t="s">
        <v>354</v>
      </c>
      <c r="BW14" s="16" t="s">
        <v>397</v>
      </c>
      <c r="BX14" s="16">
        <v>6530.4</v>
      </c>
      <c r="BY14" s="15"/>
      <c r="BZ14" s="16"/>
      <c r="CA14" s="16"/>
      <c r="CB14" s="15" t="s">
        <v>418</v>
      </c>
      <c r="CC14" s="16" t="s">
        <v>417</v>
      </c>
      <c r="CD14" s="16">
        <v>96.97</v>
      </c>
      <c r="CE14" s="15"/>
      <c r="CF14" s="16"/>
      <c r="CG14" s="16"/>
      <c r="CH14" s="15" t="s">
        <v>434</v>
      </c>
      <c r="CI14" s="16" t="s">
        <v>433</v>
      </c>
      <c r="CJ14" s="16">
        <v>602206.84</v>
      </c>
      <c r="CK14" s="15" t="s">
        <v>371</v>
      </c>
      <c r="CL14" s="16" t="s">
        <v>445</v>
      </c>
      <c r="CM14" s="16">
        <v>42430.8</v>
      </c>
      <c r="CN14" s="15" t="s">
        <v>450</v>
      </c>
      <c r="CO14" s="16" t="s">
        <v>451</v>
      </c>
      <c r="CP14" s="16">
        <v>985.79</v>
      </c>
      <c r="CQ14" s="15" t="s">
        <v>461</v>
      </c>
      <c r="CR14" s="16" t="s">
        <v>462</v>
      </c>
      <c r="CS14" s="16">
        <v>763.56</v>
      </c>
      <c r="CT14" s="15"/>
      <c r="CU14" s="16"/>
      <c r="CV14" s="16"/>
      <c r="CW14" s="15" t="s">
        <v>298</v>
      </c>
      <c r="CX14" s="16" t="s">
        <v>473</v>
      </c>
      <c r="CY14" s="16">
        <v>96.97</v>
      </c>
      <c r="CZ14" s="15"/>
      <c r="DA14" s="16"/>
      <c r="DB14" s="16"/>
      <c r="DC14" s="15" t="s">
        <v>482</v>
      </c>
      <c r="DD14" s="16" t="s">
        <v>483</v>
      </c>
      <c r="DE14" s="16">
        <v>653.83</v>
      </c>
      <c r="DH14" s="15" t="s">
        <v>469</v>
      </c>
      <c r="DI14" s="16" t="s">
        <v>494</v>
      </c>
      <c r="DJ14" s="62">
        <v>75.41</v>
      </c>
      <c r="DK14" s="15"/>
      <c r="DL14" s="16"/>
      <c r="DM14" s="16"/>
      <c r="DN14" s="15" t="s">
        <v>502</v>
      </c>
      <c r="DO14" s="16" t="s">
        <v>500</v>
      </c>
      <c r="DP14" s="62">
        <v>458.84</v>
      </c>
      <c r="DQ14" s="18"/>
      <c r="DR14" s="16"/>
      <c r="DS14" s="16"/>
      <c r="DT14" s="18" t="s">
        <v>469</v>
      </c>
      <c r="DU14" s="16" t="s">
        <v>533</v>
      </c>
      <c r="DV14" s="62">
        <v>75.41</v>
      </c>
      <c r="DW14" s="18" t="s">
        <v>371</v>
      </c>
      <c r="DX14" s="16" t="s">
        <v>543</v>
      </c>
      <c r="DY14" s="62">
        <v>313800.8</v>
      </c>
      <c r="DZ14" s="18"/>
      <c r="EA14" s="16"/>
      <c r="EB14" s="16"/>
      <c r="EC14" s="18" t="s">
        <v>558</v>
      </c>
      <c r="ED14" s="16" t="s">
        <v>559</v>
      </c>
      <c r="EE14" s="62">
        <v>831.25</v>
      </c>
      <c r="EF14" s="18"/>
      <c r="EG14" s="16"/>
      <c r="EH14" s="16"/>
      <c r="EI14" s="18" t="s">
        <v>589</v>
      </c>
      <c r="EJ14" s="16" t="s">
        <v>590</v>
      </c>
      <c r="EK14" s="62">
        <v>649.27</v>
      </c>
      <c r="EL14" s="18" t="s">
        <v>577</v>
      </c>
      <c r="EM14" s="16" t="s">
        <v>578</v>
      </c>
      <c r="EN14" s="82">
        <v>378.3</v>
      </c>
      <c r="EO14" s="80" t="s">
        <v>382</v>
      </c>
      <c r="EP14" s="16"/>
      <c r="EQ14" s="62">
        <v>125.967</v>
      </c>
      <c r="ER14" s="16"/>
      <c r="ES14" s="16"/>
      <c r="ET14" s="77" t="s">
        <v>615</v>
      </c>
      <c r="EU14" s="16"/>
      <c r="EV14" s="33">
        <v>708.33</v>
      </c>
      <c r="EW14" s="77" t="s">
        <v>615</v>
      </c>
      <c r="EX14" s="16"/>
      <c r="EY14" s="33">
        <v>708.33</v>
      </c>
      <c r="EZ14" s="77" t="s">
        <v>615</v>
      </c>
      <c r="FA14" s="16"/>
      <c r="FB14" s="33">
        <v>708.33</v>
      </c>
      <c r="FC14" s="77" t="s">
        <v>615</v>
      </c>
      <c r="FD14" s="16"/>
      <c r="FE14" s="33">
        <v>708.33</v>
      </c>
      <c r="FF14" s="77" t="s">
        <v>615</v>
      </c>
      <c r="FG14" s="16"/>
      <c r="FH14" s="33">
        <v>708.33</v>
      </c>
      <c r="FI14" s="77" t="s">
        <v>615</v>
      </c>
      <c r="FJ14" s="16"/>
      <c r="FK14" s="33">
        <v>708.33</v>
      </c>
      <c r="FL14" s="77" t="s">
        <v>615</v>
      </c>
      <c r="FM14" s="16"/>
      <c r="FN14" s="33">
        <v>708.33</v>
      </c>
      <c r="FO14" s="77" t="s">
        <v>615</v>
      </c>
      <c r="FP14" s="16"/>
      <c r="FQ14" s="33">
        <v>708.33</v>
      </c>
      <c r="FR14" s="77" t="s">
        <v>615</v>
      </c>
      <c r="FS14" s="16"/>
      <c r="FT14" s="33">
        <v>708.33</v>
      </c>
    </row>
    <row r="15" spans="1:176" ht="30" customHeight="1">
      <c r="A15" s="11"/>
      <c r="B15" s="15" t="s">
        <v>18</v>
      </c>
      <c r="C15" s="16">
        <f>SUM(C16:C26)</f>
        <v>3401.5499999999997</v>
      </c>
      <c r="D15" s="15" t="s">
        <v>18</v>
      </c>
      <c r="E15" s="16">
        <f>SUM(E16:E26)</f>
        <v>3401.5499999999997</v>
      </c>
      <c r="F15" s="15" t="s">
        <v>18</v>
      </c>
      <c r="G15" s="16">
        <f>SUM(G16:G26)</f>
        <v>3401.5499999999997</v>
      </c>
      <c r="H15" s="15" t="s">
        <v>18</v>
      </c>
      <c r="I15" s="16">
        <f>SUM(I16:I26)</f>
        <v>3401.5499999999997</v>
      </c>
      <c r="J15" s="15" t="s">
        <v>18</v>
      </c>
      <c r="K15" s="16">
        <f>SUM(K16:K26)</f>
        <v>3401.5499999999997</v>
      </c>
      <c r="L15" s="15" t="s">
        <v>18</v>
      </c>
      <c r="M15" s="16">
        <f>SUM(M16:M26)</f>
        <v>3401.5499999999997</v>
      </c>
      <c r="N15" s="15" t="s">
        <v>18</v>
      </c>
      <c r="O15" s="16">
        <f>SUM(O16:O26)</f>
        <v>3401.5499999999997</v>
      </c>
      <c r="P15" s="15" t="s">
        <v>18</v>
      </c>
      <c r="Q15" s="16">
        <f>SUM(Q16:Q26)</f>
        <v>3401.5499999999997</v>
      </c>
      <c r="R15" s="15" t="s">
        <v>18</v>
      </c>
      <c r="S15" s="17">
        <f t="shared" si="0"/>
        <v>27212.399999999998</v>
      </c>
      <c r="T15" s="15" t="s">
        <v>37</v>
      </c>
      <c r="U15" s="16"/>
      <c r="V15" s="16">
        <v>671.79</v>
      </c>
      <c r="W15" s="61" t="s">
        <v>79</v>
      </c>
      <c r="X15" s="62" t="s">
        <v>80</v>
      </c>
      <c r="Y15" s="63">
        <v>1391.11</v>
      </c>
      <c r="Z15" s="61" t="s">
        <v>117</v>
      </c>
      <c r="AA15" s="62" t="s">
        <v>106</v>
      </c>
      <c r="AB15" s="63">
        <v>730.37</v>
      </c>
      <c r="AC15" s="61" t="s">
        <v>141</v>
      </c>
      <c r="AD15" s="61" t="s">
        <v>142</v>
      </c>
      <c r="AE15" s="61">
        <v>789.22</v>
      </c>
      <c r="AF15" s="15"/>
      <c r="AG15" s="61" t="s">
        <v>178</v>
      </c>
      <c r="AH15" s="62" t="s">
        <v>179</v>
      </c>
      <c r="AI15" s="62">
        <v>149.12</v>
      </c>
      <c r="AJ15" s="61" t="s">
        <v>5</v>
      </c>
      <c r="AK15" s="62"/>
      <c r="AL15" s="65">
        <v>138.73</v>
      </c>
      <c r="AM15" s="15" t="s">
        <v>223</v>
      </c>
      <c r="AN15" s="16" t="s">
        <v>224</v>
      </c>
      <c r="AO15" s="73">
        <v>1444.8</v>
      </c>
      <c r="AP15" s="11" t="s">
        <v>4</v>
      </c>
      <c r="AQ15" s="16"/>
      <c r="AR15" s="16">
        <v>6759.91</v>
      </c>
      <c r="AS15" s="61" t="s">
        <v>249</v>
      </c>
      <c r="AT15" s="62" t="s">
        <v>250</v>
      </c>
      <c r="AU15" s="62">
        <v>8644.68</v>
      </c>
      <c r="AV15" s="15" t="s">
        <v>262</v>
      </c>
      <c r="AW15" s="16" t="s">
        <v>270</v>
      </c>
      <c r="AX15" s="16">
        <v>859.66</v>
      </c>
      <c r="AY15" s="15" t="s">
        <v>262</v>
      </c>
      <c r="AZ15" s="16" t="s">
        <v>315</v>
      </c>
      <c r="BA15" s="16">
        <v>859.66</v>
      </c>
      <c r="BB15" s="15" t="s">
        <v>297</v>
      </c>
      <c r="BC15" s="16" t="s">
        <v>296</v>
      </c>
      <c r="BD15" s="16">
        <v>207.6</v>
      </c>
      <c r="BE15" s="15" t="s">
        <v>336</v>
      </c>
      <c r="BF15" s="16" t="s">
        <v>335</v>
      </c>
      <c r="BG15" s="16">
        <v>10638.48</v>
      </c>
      <c r="BH15" s="18" t="s">
        <v>319</v>
      </c>
      <c r="BI15" s="20" t="s">
        <v>350</v>
      </c>
      <c r="BJ15" s="16">
        <v>44.35</v>
      </c>
      <c r="BK15" s="15"/>
      <c r="BL15" s="16"/>
      <c r="BM15" s="16"/>
      <c r="BN15" s="15"/>
      <c r="BO15" s="16"/>
      <c r="BP15" s="16"/>
      <c r="BS15" s="15" t="s">
        <v>377</v>
      </c>
      <c r="BT15" s="16" t="s">
        <v>378</v>
      </c>
      <c r="BU15" s="16">
        <v>908.52</v>
      </c>
      <c r="BV15" s="15" t="s">
        <v>401</v>
      </c>
      <c r="BW15" s="16" t="s">
        <v>397</v>
      </c>
      <c r="BX15" s="16">
        <v>4084.9</v>
      </c>
      <c r="BY15" s="15"/>
      <c r="BZ15" s="16"/>
      <c r="CA15" s="16"/>
      <c r="CB15" s="15" t="s">
        <v>319</v>
      </c>
      <c r="CC15" s="16" t="s">
        <v>424</v>
      </c>
      <c r="CD15" s="16">
        <v>44.35</v>
      </c>
      <c r="CE15" s="15"/>
      <c r="CF15" s="16"/>
      <c r="CG15" s="16"/>
      <c r="CH15" s="15" t="s">
        <v>280</v>
      </c>
      <c r="CI15" s="16" t="s">
        <v>435</v>
      </c>
      <c r="CJ15" s="16">
        <v>360.92</v>
      </c>
      <c r="CK15" s="15"/>
      <c r="CL15" s="16"/>
      <c r="CM15" s="16"/>
      <c r="CN15" s="15" t="s">
        <v>454</v>
      </c>
      <c r="CO15" s="16" t="s">
        <v>455</v>
      </c>
      <c r="CP15" s="16">
        <v>13870.9</v>
      </c>
      <c r="CQ15" s="15"/>
      <c r="CR15" s="16"/>
      <c r="CS15" s="16"/>
      <c r="CT15" s="15"/>
      <c r="CU15" s="16"/>
      <c r="CV15" s="16"/>
      <c r="CW15" s="15" t="s">
        <v>474</v>
      </c>
      <c r="CX15" s="16" t="s">
        <v>475</v>
      </c>
      <c r="CY15" s="16">
        <v>581.82</v>
      </c>
      <c r="CZ15" s="15"/>
      <c r="DA15" s="16"/>
      <c r="DB15" s="16"/>
      <c r="DC15" s="15"/>
      <c r="DD15" s="16"/>
      <c r="DE15" s="16"/>
      <c r="DH15" s="15" t="s">
        <v>675</v>
      </c>
      <c r="DI15" s="16" t="s">
        <v>513</v>
      </c>
      <c r="DJ15" s="62">
        <v>18893.25</v>
      </c>
      <c r="DK15" s="15"/>
      <c r="DL15" s="16"/>
      <c r="DM15" s="16"/>
      <c r="DN15" s="15" t="s">
        <v>503</v>
      </c>
      <c r="DO15" s="16" t="s">
        <v>500</v>
      </c>
      <c r="DP15" s="62">
        <v>656.55</v>
      </c>
      <c r="DQ15" s="15" t="s">
        <v>525</v>
      </c>
      <c r="DR15" s="16" t="s">
        <v>526</v>
      </c>
      <c r="DS15" s="82">
        <v>5032.63</v>
      </c>
      <c r="DT15" s="15" t="s">
        <v>524</v>
      </c>
      <c r="DU15" s="16" t="s">
        <v>534</v>
      </c>
      <c r="DV15" s="62">
        <v>322</v>
      </c>
      <c r="DW15" s="15" t="s">
        <v>544</v>
      </c>
      <c r="DX15" s="16" t="s">
        <v>545</v>
      </c>
      <c r="DY15" s="62">
        <v>831.25</v>
      </c>
      <c r="DZ15" s="15"/>
      <c r="EA15" s="16"/>
      <c r="EB15" s="16"/>
      <c r="EC15" s="80" t="s">
        <v>382</v>
      </c>
      <c r="ED15" s="16"/>
      <c r="EE15" s="62">
        <v>125.967</v>
      </c>
      <c r="EF15" s="15"/>
      <c r="EG15" s="16"/>
      <c r="EH15" s="16"/>
      <c r="EI15" s="15" t="s">
        <v>589</v>
      </c>
      <c r="EJ15" s="16" t="s">
        <v>591</v>
      </c>
      <c r="EK15" s="62">
        <v>649.27</v>
      </c>
      <c r="EL15" s="15" t="s">
        <v>579</v>
      </c>
      <c r="EM15" s="16" t="s">
        <v>575</v>
      </c>
      <c r="EN15" s="62">
        <v>75.41</v>
      </c>
      <c r="EO15" s="18" t="s">
        <v>384</v>
      </c>
      <c r="EP15" s="18"/>
      <c r="EQ15" s="62">
        <v>83.978</v>
      </c>
      <c r="ER15" s="16"/>
      <c r="ES15" s="16"/>
      <c r="ET15" s="76" t="s">
        <v>5</v>
      </c>
      <c r="EU15" s="16"/>
      <c r="EV15" s="33">
        <v>138.73</v>
      </c>
      <c r="EW15" s="76" t="s">
        <v>5</v>
      </c>
      <c r="EX15" s="16"/>
      <c r="EY15" s="33">
        <v>138.73</v>
      </c>
      <c r="EZ15" s="76" t="s">
        <v>5</v>
      </c>
      <c r="FA15" s="16"/>
      <c r="FB15" s="33">
        <v>138.73</v>
      </c>
      <c r="FC15" s="76" t="s">
        <v>5</v>
      </c>
      <c r="FD15" s="16"/>
      <c r="FE15" s="33">
        <v>138.73</v>
      </c>
      <c r="FF15" s="76" t="s">
        <v>5</v>
      </c>
      <c r="FG15" s="16"/>
      <c r="FH15" s="33">
        <v>138.73</v>
      </c>
      <c r="FI15" s="76" t="s">
        <v>5</v>
      </c>
      <c r="FJ15" s="16"/>
      <c r="FK15" s="33">
        <v>138.73</v>
      </c>
      <c r="FL15" s="76" t="s">
        <v>5</v>
      </c>
      <c r="FM15" s="16"/>
      <c r="FN15" s="33">
        <v>138.73</v>
      </c>
      <c r="FO15" s="76" t="s">
        <v>5</v>
      </c>
      <c r="FP15" s="16"/>
      <c r="FQ15" s="33">
        <v>138.73</v>
      </c>
      <c r="FR15" s="76" t="s">
        <v>5</v>
      </c>
      <c r="FS15" s="16"/>
      <c r="FT15" s="33">
        <v>138.73</v>
      </c>
    </row>
    <row r="16" spans="1:176" ht="28.5" customHeight="1">
      <c r="A16" s="15"/>
      <c r="B16" s="15" t="s">
        <v>18</v>
      </c>
      <c r="C16" s="16">
        <v>671.79</v>
      </c>
      <c r="D16" s="15" t="s">
        <v>18</v>
      </c>
      <c r="E16" s="16">
        <v>671.79</v>
      </c>
      <c r="F16" s="15" t="s">
        <v>18</v>
      </c>
      <c r="G16" s="16">
        <v>671.79</v>
      </c>
      <c r="H16" s="15" t="s">
        <v>18</v>
      </c>
      <c r="I16" s="16">
        <v>671.79</v>
      </c>
      <c r="J16" s="15" t="s">
        <v>18</v>
      </c>
      <c r="K16" s="16">
        <v>671.79</v>
      </c>
      <c r="L16" s="15" t="s">
        <v>18</v>
      </c>
      <c r="M16" s="16">
        <v>671.79</v>
      </c>
      <c r="N16" s="15" t="s">
        <v>18</v>
      </c>
      <c r="O16" s="16">
        <v>671.79</v>
      </c>
      <c r="P16" s="15" t="s">
        <v>18</v>
      </c>
      <c r="Q16" s="16">
        <v>671.79</v>
      </c>
      <c r="R16" s="15" t="s">
        <v>18</v>
      </c>
      <c r="S16" s="17">
        <f t="shared" si="0"/>
        <v>5374.32</v>
      </c>
      <c r="T16" s="15" t="s">
        <v>38</v>
      </c>
      <c r="U16" s="16"/>
      <c r="V16" s="16">
        <v>41.99</v>
      </c>
      <c r="W16" s="64" t="s">
        <v>81</v>
      </c>
      <c r="X16" s="62" t="s">
        <v>82</v>
      </c>
      <c r="Y16" s="63">
        <v>1396.71</v>
      </c>
      <c r="Z16" s="26" t="s">
        <v>118</v>
      </c>
      <c r="AA16" s="16" t="s">
        <v>119</v>
      </c>
      <c r="AB16" s="21">
        <v>2523.58</v>
      </c>
      <c r="AC16" s="61" t="s">
        <v>143</v>
      </c>
      <c r="AD16" s="61" t="s">
        <v>144</v>
      </c>
      <c r="AE16" s="61">
        <v>596.49</v>
      </c>
      <c r="AF16" s="15"/>
      <c r="AG16" s="61" t="s">
        <v>180</v>
      </c>
      <c r="AH16" s="62" t="s">
        <v>181</v>
      </c>
      <c r="AI16" s="72">
        <v>99.42</v>
      </c>
      <c r="AJ16" s="61" t="s">
        <v>193</v>
      </c>
      <c r="AK16" s="62"/>
      <c r="AL16" s="65">
        <v>171.84</v>
      </c>
      <c r="AM16" s="15" t="s">
        <v>259</v>
      </c>
      <c r="AN16" s="16" t="s">
        <v>260</v>
      </c>
      <c r="AO16" s="25">
        <v>138.73</v>
      </c>
      <c r="AP16" s="18" t="s">
        <v>259</v>
      </c>
      <c r="AQ16" s="16" t="s">
        <v>266</v>
      </c>
      <c r="AR16" s="24">
        <v>138.73</v>
      </c>
      <c r="AS16" s="61" t="s">
        <v>243</v>
      </c>
      <c r="AT16" s="62" t="s">
        <v>251</v>
      </c>
      <c r="AU16" s="62">
        <v>373.68</v>
      </c>
      <c r="AV16" s="18" t="s">
        <v>259</v>
      </c>
      <c r="AW16" s="18" t="s">
        <v>271</v>
      </c>
      <c r="AX16" s="18">
        <v>138.73</v>
      </c>
      <c r="AY16" s="18" t="s">
        <v>259</v>
      </c>
      <c r="AZ16" s="18" t="s">
        <v>314</v>
      </c>
      <c r="BA16" s="18">
        <v>138.73</v>
      </c>
      <c r="BB16" s="15" t="s">
        <v>298</v>
      </c>
      <c r="BC16" s="16" t="s">
        <v>296</v>
      </c>
      <c r="BD16" s="16">
        <v>96.97</v>
      </c>
      <c r="BE16" s="15" t="s">
        <v>337</v>
      </c>
      <c r="BF16" s="16" t="s">
        <v>335</v>
      </c>
      <c r="BG16" s="16">
        <v>620.14</v>
      </c>
      <c r="BH16" s="15" t="s">
        <v>351</v>
      </c>
      <c r="BI16" s="16" t="s">
        <v>352</v>
      </c>
      <c r="BJ16" s="16">
        <v>387.88</v>
      </c>
      <c r="BK16" s="15"/>
      <c r="BL16" s="16"/>
      <c r="BM16" s="16"/>
      <c r="BN16" s="15"/>
      <c r="BO16" s="16"/>
      <c r="BP16" s="16"/>
      <c r="BS16" s="15" t="s">
        <v>379</v>
      </c>
      <c r="BT16" s="16" t="s">
        <v>380</v>
      </c>
      <c r="BU16" s="16">
        <v>1192.96</v>
      </c>
      <c r="BV16" s="15" t="s">
        <v>402</v>
      </c>
      <c r="BW16" s="16" t="s">
        <v>397</v>
      </c>
      <c r="BX16" s="16">
        <v>180.46</v>
      </c>
      <c r="BY16" s="15"/>
      <c r="BZ16" s="16"/>
      <c r="CA16" s="16"/>
      <c r="CB16" s="15"/>
      <c r="CC16" s="16"/>
      <c r="CD16" s="16"/>
      <c r="CE16" s="15"/>
      <c r="CF16" s="16"/>
      <c r="CG16" s="16"/>
      <c r="CH16" s="15" t="s">
        <v>436</v>
      </c>
      <c r="CI16" s="16" t="s">
        <v>437</v>
      </c>
      <c r="CJ16" s="16">
        <v>581.82</v>
      </c>
      <c r="CK16" s="15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C16" s="15"/>
      <c r="DD16" s="16"/>
      <c r="DE16" s="16"/>
      <c r="DH16" s="15" t="s">
        <v>382</v>
      </c>
      <c r="DI16" s="16"/>
      <c r="DJ16" s="62">
        <v>125.967</v>
      </c>
      <c r="DK16" s="15"/>
      <c r="DL16" s="16"/>
      <c r="DM16" s="16"/>
      <c r="DN16" s="15" t="s">
        <v>504</v>
      </c>
      <c r="DO16" s="16" t="s">
        <v>500</v>
      </c>
      <c r="DP16" s="62">
        <v>1947.81</v>
      </c>
      <c r="DQ16" s="80" t="s">
        <v>382</v>
      </c>
      <c r="DR16" s="16"/>
      <c r="DS16" s="62">
        <v>125.967</v>
      </c>
      <c r="DT16" s="15" t="s">
        <v>535</v>
      </c>
      <c r="DU16" s="16" t="s">
        <v>536</v>
      </c>
      <c r="DV16" s="82">
        <v>977.63</v>
      </c>
      <c r="DW16" s="80" t="s">
        <v>382</v>
      </c>
      <c r="DX16" s="16"/>
      <c r="DY16" s="62">
        <v>125.967</v>
      </c>
      <c r="DZ16" s="15"/>
      <c r="EA16" s="16"/>
      <c r="EB16" s="16"/>
      <c r="EC16" s="18" t="s">
        <v>384</v>
      </c>
      <c r="ED16" s="18"/>
      <c r="EE16" s="62">
        <v>83.978</v>
      </c>
      <c r="EF16" s="15"/>
      <c r="EG16" s="16"/>
      <c r="EH16" s="16"/>
      <c r="EI16" s="80" t="s">
        <v>382</v>
      </c>
      <c r="EJ16" s="16"/>
      <c r="EK16" s="62">
        <v>125.967</v>
      </c>
      <c r="EL16" s="80" t="s">
        <v>382</v>
      </c>
      <c r="EM16" s="16"/>
      <c r="EN16" s="62">
        <v>125.967</v>
      </c>
      <c r="EO16" s="15"/>
      <c r="EP16" s="16"/>
      <c r="EQ16" s="16"/>
      <c r="ER16" s="16"/>
      <c r="ES16" s="16"/>
      <c r="ET16" s="77" t="s">
        <v>193</v>
      </c>
      <c r="EU16" s="16"/>
      <c r="EV16" s="33">
        <v>183.5</v>
      </c>
      <c r="EW16" s="77" t="s">
        <v>193</v>
      </c>
      <c r="EX16" s="16"/>
      <c r="EY16" s="33">
        <v>183.5</v>
      </c>
      <c r="EZ16" s="77" t="s">
        <v>193</v>
      </c>
      <c r="FA16" s="16"/>
      <c r="FB16" s="33">
        <v>183.5</v>
      </c>
      <c r="FC16" s="77" t="s">
        <v>193</v>
      </c>
      <c r="FD16" s="16"/>
      <c r="FE16" s="33">
        <v>183.5</v>
      </c>
      <c r="FF16" s="77" t="s">
        <v>193</v>
      </c>
      <c r="FG16" s="16"/>
      <c r="FH16" s="33">
        <v>183.5</v>
      </c>
      <c r="FI16" s="77" t="s">
        <v>193</v>
      </c>
      <c r="FJ16" s="16"/>
      <c r="FK16" s="33">
        <v>183.5</v>
      </c>
      <c r="FL16" s="77" t="s">
        <v>193</v>
      </c>
      <c r="FM16" s="16"/>
      <c r="FN16" s="33">
        <v>183.5</v>
      </c>
      <c r="FO16" s="77" t="s">
        <v>193</v>
      </c>
      <c r="FP16" s="16"/>
      <c r="FQ16" s="33">
        <v>183.5</v>
      </c>
      <c r="FR16" s="77" t="s">
        <v>193</v>
      </c>
      <c r="FS16" s="16"/>
      <c r="FT16" s="33">
        <v>183.5</v>
      </c>
    </row>
    <row r="17" spans="1:176" ht="28.5" customHeight="1">
      <c r="A17" s="15"/>
      <c r="B17" s="15" t="s">
        <v>18</v>
      </c>
      <c r="C17" s="16">
        <v>41.99</v>
      </c>
      <c r="D17" s="15" t="s">
        <v>18</v>
      </c>
      <c r="E17" s="16">
        <v>41.99</v>
      </c>
      <c r="F17" s="15" t="s">
        <v>18</v>
      </c>
      <c r="G17" s="16">
        <v>41.99</v>
      </c>
      <c r="H17" s="15" t="s">
        <v>18</v>
      </c>
      <c r="I17" s="16">
        <v>41.99</v>
      </c>
      <c r="J17" s="15" t="s">
        <v>18</v>
      </c>
      <c r="K17" s="16">
        <v>41.99</v>
      </c>
      <c r="L17" s="15" t="s">
        <v>18</v>
      </c>
      <c r="M17" s="16">
        <v>41.99</v>
      </c>
      <c r="N17" s="15" t="s">
        <v>18</v>
      </c>
      <c r="O17" s="16">
        <v>41.99</v>
      </c>
      <c r="P17" s="15" t="s">
        <v>18</v>
      </c>
      <c r="Q17" s="16">
        <v>41.99</v>
      </c>
      <c r="R17" s="15" t="s">
        <v>18</v>
      </c>
      <c r="S17" s="17">
        <f t="shared" si="0"/>
        <v>335.92</v>
      </c>
      <c r="T17" s="15" t="s">
        <v>39</v>
      </c>
      <c r="U17" s="16"/>
      <c r="V17" s="16">
        <v>167.95</v>
      </c>
      <c r="W17" s="61" t="s">
        <v>83</v>
      </c>
      <c r="X17" s="62" t="s">
        <v>84</v>
      </c>
      <c r="Y17" s="63">
        <v>3009.13</v>
      </c>
      <c r="Z17" s="61" t="s">
        <v>120</v>
      </c>
      <c r="AA17" s="62" t="s">
        <v>121</v>
      </c>
      <c r="AB17" s="63">
        <v>20985.2</v>
      </c>
      <c r="AC17" s="61" t="s">
        <v>145</v>
      </c>
      <c r="AD17" s="61" t="s">
        <v>146</v>
      </c>
      <c r="AE17" s="61">
        <v>155.72</v>
      </c>
      <c r="AF17" s="15"/>
      <c r="AG17" s="61" t="s">
        <v>182</v>
      </c>
      <c r="AH17" s="62" t="s">
        <v>183</v>
      </c>
      <c r="AI17" s="66">
        <f>3156.9/12</f>
        <v>263.075</v>
      </c>
      <c r="AJ17" s="15" t="s">
        <v>209</v>
      </c>
      <c r="AK17" s="16"/>
      <c r="AL17" s="21">
        <v>859.66</v>
      </c>
      <c r="AM17" s="15" t="s">
        <v>261</v>
      </c>
      <c r="AN17" s="16" t="s">
        <v>260</v>
      </c>
      <c r="AO17" s="21">
        <v>171.84</v>
      </c>
      <c r="AP17" s="15" t="s">
        <v>261</v>
      </c>
      <c r="AQ17" s="16" t="s">
        <v>266</v>
      </c>
      <c r="AR17" s="16">
        <v>171.84</v>
      </c>
      <c r="AS17" s="61" t="s">
        <v>252</v>
      </c>
      <c r="AT17" s="62" t="s">
        <v>253</v>
      </c>
      <c r="AU17" s="62">
        <v>490.62</v>
      </c>
      <c r="AV17" s="18" t="s">
        <v>261</v>
      </c>
      <c r="AW17" s="18" t="s">
        <v>271</v>
      </c>
      <c r="AX17" s="23">
        <v>171.84</v>
      </c>
      <c r="AY17" s="11" t="s">
        <v>4</v>
      </c>
      <c r="AZ17" s="16"/>
      <c r="BA17" s="16">
        <v>6759.91</v>
      </c>
      <c r="BB17" s="15" t="s">
        <v>295</v>
      </c>
      <c r="BC17" s="16" t="s">
        <v>299</v>
      </c>
      <c r="BD17" s="16">
        <v>846.68</v>
      </c>
      <c r="BE17" s="15" t="s">
        <v>338</v>
      </c>
      <c r="BF17" s="16" t="s">
        <v>335</v>
      </c>
      <c r="BG17" s="16">
        <v>2964.34</v>
      </c>
      <c r="BH17" s="15" t="s">
        <v>337</v>
      </c>
      <c r="BI17" s="16" t="s">
        <v>353</v>
      </c>
      <c r="BJ17" s="16">
        <v>1093.4</v>
      </c>
      <c r="BK17" s="15"/>
      <c r="BL17" s="16"/>
      <c r="BM17" s="16"/>
      <c r="BN17" s="15"/>
      <c r="BO17" s="16"/>
      <c r="BP17" s="16"/>
      <c r="BS17" s="15" t="s">
        <v>319</v>
      </c>
      <c r="BT17" s="16" t="s">
        <v>381</v>
      </c>
      <c r="BU17" s="16">
        <v>44.35</v>
      </c>
      <c r="BV17" s="15" t="s">
        <v>403</v>
      </c>
      <c r="BW17" s="16" t="s">
        <v>404</v>
      </c>
      <c r="BX17" s="16">
        <v>171.33</v>
      </c>
      <c r="BY17" s="15"/>
      <c r="BZ17" s="16"/>
      <c r="CA17" s="16"/>
      <c r="CB17" s="15"/>
      <c r="CC17" s="16"/>
      <c r="CD17" s="16"/>
      <c r="CE17" s="15"/>
      <c r="CF17" s="16"/>
      <c r="CG17" s="16"/>
      <c r="CH17" s="15" t="s">
        <v>298</v>
      </c>
      <c r="CI17" s="16" t="s">
        <v>438</v>
      </c>
      <c r="CJ17" s="16">
        <v>96.97</v>
      </c>
      <c r="CK17" s="15"/>
      <c r="CL17" s="16"/>
      <c r="CM17" s="16"/>
      <c r="CN17" s="15"/>
      <c r="CO17" s="16"/>
      <c r="CP17" s="16"/>
      <c r="CQ17" s="15"/>
      <c r="CR17" s="16"/>
      <c r="CS17" s="16"/>
      <c r="CT17" s="15"/>
      <c r="CU17" s="16"/>
      <c r="CV17" s="16"/>
      <c r="CW17" s="15"/>
      <c r="CX17" s="16"/>
      <c r="CY17" s="16"/>
      <c r="CZ17" s="15"/>
      <c r="DA17" s="16"/>
      <c r="DB17" s="16"/>
      <c r="DC17" s="15"/>
      <c r="DD17" s="16"/>
      <c r="DE17" s="16"/>
      <c r="DH17" s="18" t="s">
        <v>384</v>
      </c>
      <c r="DI17" s="18"/>
      <c r="DJ17" s="62">
        <v>83.978</v>
      </c>
      <c r="DK17" s="15"/>
      <c r="DL17" s="16"/>
      <c r="DM17" s="16"/>
      <c r="DN17" s="15" t="s">
        <v>505</v>
      </c>
      <c r="DO17" s="16" t="s">
        <v>500</v>
      </c>
      <c r="DP17" s="62">
        <v>973.89</v>
      </c>
      <c r="DQ17" s="18" t="s">
        <v>384</v>
      </c>
      <c r="DR17" s="18"/>
      <c r="DS17" s="62">
        <v>83.978</v>
      </c>
      <c r="DT17" s="15" t="s">
        <v>469</v>
      </c>
      <c r="DU17" s="16" t="s">
        <v>536</v>
      </c>
      <c r="DV17" s="62">
        <v>75.41</v>
      </c>
      <c r="DW17" s="18" t="s">
        <v>384</v>
      </c>
      <c r="DX17" s="18"/>
      <c r="DY17" s="62">
        <v>83.978</v>
      </c>
      <c r="DZ17" s="15"/>
      <c r="EA17" s="16"/>
      <c r="EB17" s="16"/>
      <c r="EC17" s="15"/>
      <c r="ED17" s="16"/>
      <c r="EE17" s="16"/>
      <c r="EF17" s="15"/>
      <c r="EG17" s="16"/>
      <c r="EH17" s="16"/>
      <c r="EI17" s="18" t="s">
        <v>384</v>
      </c>
      <c r="EJ17" s="18"/>
      <c r="EK17" s="62">
        <v>83.978</v>
      </c>
      <c r="EL17" s="18" t="s">
        <v>384</v>
      </c>
      <c r="EM17" s="18"/>
      <c r="EN17" s="62">
        <v>83.978</v>
      </c>
      <c r="EO17" s="15"/>
      <c r="EP17" s="16"/>
      <c r="EQ17" s="16"/>
      <c r="ER17" s="16"/>
      <c r="ES17" s="16"/>
      <c r="ET17" s="77" t="s">
        <v>616</v>
      </c>
      <c r="EU17" s="16"/>
      <c r="EV17" s="33">
        <v>587.85</v>
      </c>
      <c r="EW17" s="77" t="s">
        <v>616</v>
      </c>
      <c r="EX17" s="16"/>
      <c r="EY17" s="33">
        <v>587.85</v>
      </c>
      <c r="EZ17" s="77" t="s">
        <v>616</v>
      </c>
      <c r="FA17" s="16"/>
      <c r="FB17" s="33">
        <v>587.85</v>
      </c>
      <c r="FC17" s="77" t="s">
        <v>616</v>
      </c>
      <c r="FD17" s="16"/>
      <c r="FE17" s="33">
        <v>587.85</v>
      </c>
      <c r="FF17" s="77" t="s">
        <v>616</v>
      </c>
      <c r="FG17" s="16"/>
      <c r="FH17" s="33">
        <v>587.85</v>
      </c>
      <c r="FI17" s="77" t="s">
        <v>616</v>
      </c>
      <c r="FJ17" s="16"/>
      <c r="FK17" s="33">
        <v>587.85</v>
      </c>
      <c r="FL17" s="77" t="s">
        <v>616</v>
      </c>
      <c r="FM17" s="16"/>
      <c r="FN17" s="33">
        <v>587.85</v>
      </c>
      <c r="FO17" s="77" t="s">
        <v>616</v>
      </c>
      <c r="FP17" s="16"/>
      <c r="FQ17" s="33">
        <v>587.85</v>
      </c>
      <c r="FR17" s="77" t="s">
        <v>616</v>
      </c>
      <c r="FS17" s="16"/>
      <c r="FT17" s="33">
        <v>587.85</v>
      </c>
    </row>
    <row r="18" spans="1:176" ht="22.5">
      <c r="A18" s="15"/>
      <c r="B18" s="15" t="s">
        <v>18</v>
      </c>
      <c r="C18" s="16">
        <v>167.95</v>
      </c>
      <c r="D18" s="15" t="s">
        <v>18</v>
      </c>
      <c r="E18" s="16">
        <v>167.95</v>
      </c>
      <c r="F18" s="15" t="s">
        <v>18</v>
      </c>
      <c r="G18" s="16">
        <v>167.95</v>
      </c>
      <c r="H18" s="15" t="s">
        <v>18</v>
      </c>
      <c r="I18" s="16">
        <v>167.95</v>
      </c>
      <c r="J18" s="15" t="s">
        <v>18</v>
      </c>
      <c r="K18" s="16">
        <v>167.95</v>
      </c>
      <c r="L18" s="15" t="s">
        <v>18</v>
      </c>
      <c r="M18" s="16">
        <v>167.95</v>
      </c>
      <c r="N18" s="15" t="s">
        <v>18</v>
      </c>
      <c r="O18" s="16">
        <v>167.95</v>
      </c>
      <c r="P18" s="15" t="s">
        <v>18</v>
      </c>
      <c r="Q18" s="16">
        <v>167.95</v>
      </c>
      <c r="R18" s="15" t="s">
        <v>18</v>
      </c>
      <c r="S18" s="17">
        <f t="shared" si="0"/>
        <v>1343.6000000000001</v>
      </c>
      <c r="T18" s="15" t="s">
        <v>40</v>
      </c>
      <c r="U18" s="16"/>
      <c r="V18" s="16">
        <v>545.83</v>
      </c>
      <c r="W18" s="61" t="s">
        <v>598</v>
      </c>
      <c r="X18" s="62" t="s">
        <v>85</v>
      </c>
      <c r="Y18" s="63">
        <v>5529.94</v>
      </c>
      <c r="Z18" s="61" t="s">
        <v>122</v>
      </c>
      <c r="AA18" s="62" t="s">
        <v>123</v>
      </c>
      <c r="AB18" s="63">
        <v>2884.1</v>
      </c>
      <c r="AC18" s="61" t="s">
        <v>19</v>
      </c>
      <c r="AD18" s="61" t="s">
        <v>147</v>
      </c>
      <c r="AE18" s="61">
        <v>1029.36</v>
      </c>
      <c r="AF18" s="15"/>
      <c r="AG18" s="61" t="s">
        <v>184</v>
      </c>
      <c r="AH18" s="62" t="s">
        <v>185</v>
      </c>
      <c r="AI18" s="62">
        <v>560.49</v>
      </c>
      <c r="AJ18" s="11" t="s">
        <v>4</v>
      </c>
      <c r="AK18" s="16"/>
      <c r="AL18" s="16">
        <v>6759.91</v>
      </c>
      <c r="AM18" s="15" t="s">
        <v>262</v>
      </c>
      <c r="AN18" s="16" t="s">
        <v>263</v>
      </c>
      <c r="AO18" s="16">
        <v>859.66</v>
      </c>
      <c r="AP18" s="15" t="s">
        <v>262</v>
      </c>
      <c r="AQ18" s="16" t="s">
        <v>267</v>
      </c>
      <c r="AR18" s="16">
        <v>859.66</v>
      </c>
      <c r="AS18" s="61" t="s">
        <v>254</v>
      </c>
      <c r="AT18" s="62" t="s">
        <v>255</v>
      </c>
      <c r="AU18" s="62">
        <v>306.16</v>
      </c>
      <c r="AV18" s="11" t="s">
        <v>4</v>
      </c>
      <c r="AW18" s="16"/>
      <c r="AX18" s="16">
        <v>6759.91</v>
      </c>
      <c r="AY18" s="15" t="s">
        <v>210</v>
      </c>
      <c r="AZ18" s="16"/>
      <c r="BA18" s="16">
        <v>7179.78</v>
      </c>
      <c r="BB18" s="18" t="s">
        <v>259</v>
      </c>
      <c r="BC18" s="16" t="s">
        <v>311</v>
      </c>
      <c r="BD18" s="16">
        <v>138.73</v>
      </c>
      <c r="BE18" s="18" t="s">
        <v>259</v>
      </c>
      <c r="BF18" s="18" t="s">
        <v>326</v>
      </c>
      <c r="BG18" s="16">
        <v>138.73</v>
      </c>
      <c r="BH18" s="18" t="s">
        <v>259</v>
      </c>
      <c r="BI18" s="16"/>
      <c r="BJ18" s="16">
        <v>138.73</v>
      </c>
      <c r="BK18" s="18" t="s">
        <v>259</v>
      </c>
      <c r="BL18" s="16"/>
      <c r="BM18" s="16">
        <v>138.73</v>
      </c>
      <c r="BN18" s="18" t="s">
        <v>259</v>
      </c>
      <c r="BO18" s="16"/>
      <c r="BP18" s="16">
        <v>138.73</v>
      </c>
      <c r="BS18" s="15" t="s">
        <v>393</v>
      </c>
      <c r="BT18" s="16"/>
      <c r="BU18" s="16">
        <v>268.11</v>
      </c>
      <c r="BV18" s="15" t="s">
        <v>393</v>
      </c>
      <c r="BW18" s="16"/>
      <c r="BX18" s="16">
        <v>268.11</v>
      </c>
      <c r="BY18" s="15" t="s">
        <v>393</v>
      </c>
      <c r="BZ18" s="16"/>
      <c r="CA18" s="16">
        <v>268.11</v>
      </c>
      <c r="CB18" s="15" t="s">
        <v>393</v>
      </c>
      <c r="CC18" s="16"/>
      <c r="CD18" s="16">
        <v>268.11</v>
      </c>
      <c r="CE18" s="15" t="s">
        <v>393</v>
      </c>
      <c r="CF18" s="16"/>
      <c r="CG18" s="16">
        <v>268.11</v>
      </c>
      <c r="CH18" s="15" t="s">
        <v>393</v>
      </c>
      <c r="CI18" s="16"/>
      <c r="CJ18" s="16">
        <v>268.11</v>
      </c>
      <c r="CK18" s="15" t="s">
        <v>393</v>
      </c>
      <c r="CL18" s="16"/>
      <c r="CM18" s="16">
        <v>268.11</v>
      </c>
      <c r="CN18" s="15" t="s">
        <v>393</v>
      </c>
      <c r="CO18" s="16"/>
      <c r="CP18" s="16">
        <v>268.11</v>
      </c>
      <c r="CQ18" s="15" t="s">
        <v>393</v>
      </c>
      <c r="CR18" s="16"/>
      <c r="CS18" s="16">
        <v>268.11</v>
      </c>
      <c r="CT18" s="15" t="s">
        <v>393</v>
      </c>
      <c r="CU18" s="16"/>
      <c r="CV18" s="16">
        <v>268.11</v>
      </c>
      <c r="CW18" s="15" t="s">
        <v>393</v>
      </c>
      <c r="CX18" s="16"/>
      <c r="CY18" s="16">
        <v>268.11</v>
      </c>
      <c r="CZ18" s="15" t="s">
        <v>393</v>
      </c>
      <c r="DA18" s="16"/>
      <c r="DB18" s="16">
        <v>268.11</v>
      </c>
      <c r="DC18" s="15" t="s">
        <v>393</v>
      </c>
      <c r="DD18" s="16"/>
      <c r="DE18" s="16">
        <v>268.11</v>
      </c>
      <c r="DH18" s="15" t="s">
        <v>514</v>
      </c>
      <c r="DI18" s="16"/>
      <c r="DJ18" s="62">
        <v>384.87</v>
      </c>
      <c r="DK18" s="15"/>
      <c r="DL18" s="16"/>
      <c r="DM18" s="16"/>
      <c r="DN18" s="15" t="s">
        <v>506</v>
      </c>
      <c r="DO18" s="16" t="s">
        <v>500</v>
      </c>
      <c r="DP18" s="62">
        <v>3582.65</v>
      </c>
      <c r="DQ18" s="15"/>
      <c r="DR18" s="16"/>
      <c r="DS18" s="16"/>
      <c r="DT18" s="80" t="s">
        <v>382</v>
      </c>
      <c r="DU18" s="16"/>
      <c r="DV18" s="62">
        <v>125.967</v>
      </c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 t="s">
        <v>677</v>
      </c>
      <c r="EJ18" s="16"/>
      <c r="EK18" s="62">
        <v>1511.6</v>
      </c>
      <c r="EL18" s="15"/>
      <c r="EM18" s="16"/>
      <c r="EN18" s="16"/>
      <c r="EO18" s="15"/>
      <c r="EP18" s="16"/>
      <c r="EQ18" s="16"/>
      <c r="ER18" s="16"/>
      <c r="ES18" s="16"/>
      <c r="ET18" s="77" t="s">
        <v>617</v>
      </c>
      <c r="EU18" s="16"/>
      <c r="EV18" s="33">
        <v>411.81</v>
      </c>
      <c r="EW18" s="77" t="s">
        <v>617</v>
      </c>
      <c r="EX18" s="16"/>
      <c r="EY18" s="33">
        <v>411.81</v>
      </c>
      <c r="EZ18" s="77" t="s">
        <v>617</v>
      </c>
      <c r="FA18" s="16"/>
      <c r="FB18" s="33">
        <v>411.81</v>
      </c>
      <c r="FC18" s="77" t="s">
        <v>617</v>
      </c>
      <c r="FD18" s="16"/>
      <c r="FE18" s="16"/>
      <c r="FF18" s="77" t="s">
        <v>617</v>
      </c>
      <c r="FG18" s="16"/>
      <c r="FH18" s="33">
        <v>411.81</v>
      </c>
      <c r="FI18" s="77" t="s">
        <v>617</v>
      </c>
      <c r="FJ18" s="16"/>
      <c r="FK18" s="16"/>
      <c r="FL18" s="77" t="s">
        <v>617</v>
      </c>
      <c r="FM18" s="16"/>
      <c r="FN18" s="33">
        <v>411.81</v>
      </c>
      <c r="FO18" s="77" t="s">
        <v>617</v>
      </c>
      <c r="FP18" s="16"/>
      <c r="FQ18" s="33">
        <v>411.81</v>
      </c>
      <c r="FR18" s="77" t="s">
        <v>617</v>
      </c>
      <c r="FS18" s="16"/>
      <c r="FT18" s="33">
        <v>411.81</v>
      </c>
    </row>
    <row r="19" spans="1:176" ht="33.75">
      <c r="A19" s="15"/>
      <c r="B19" s="15" t="s">
        <v>18</v>
      </c>
      <c r="C19" s="16">
        <v>545.83</v>
      </c>
      <c r="D19" s="15" t="s">
        <v>18</v>
      </c>
      <c r="E19" s="16">
        <v>545.83</v>
      </c>
      <c r="F19" s="15" t="s">
        <v>18</v>
      </c>
      <c r="G19" s="16">
        <v>545.83</v>
      </c>
      <c r="H19" s="15" t="s">
        <v>18</v>
      </c>
      <c r="I19" s="16">
        <v>545.83</v>
      </c>
      <c r="J19" s="15" t="s">
        <v>18</v>
      </c>
      <c r="K19" s="16">
        <v>545.83</v>
      </c>
      <c r="L19" s="15" t="s">
        <v>18</v>
      </c>
      <c r="M19" s="16">
        <v>545.83</v>
      </c>
      <c r="N19" s="15" t="s">
        <v>18</v>
      </c>
      <c r="O19" s="16">
        <v>545.83</v>
      </c>
      <c r="P19" s="15" t="s">
        <v>18</v>
      </c>
      <c r="Q19" s="16">
        <v>545.83</v>
      </c>
      <c r="R19" s="15" t="s">
        <v>18</v>
      </c>
      <c r="S19" s="17">
        <f t="shared" si="0"/>
        <v>4366.64</v>
      </c>
      <c r="T19" s="15" t="s">
        <v>41</v>
      </c>
      <c r="U19" s="16"/>
      <c r="V19" s="16">
        <v>41.99</v>
      </c>
      <c r="W19" s="61" t="s">
        <v>86</v>
      </c>
      <c r="X19" s="62" t="s">
        <v>87</v>
      </c>
      <c r="Y19" s="63">
        <v>4020.56</v>
      </c>
      <c r="Z19" s="61" t="s">
        <v>124</v>
      </c>
      <c r="AA19" s="62" t="s">
        <v>125</v>
      </c>
      <c r="AB19" s="63">
        <v>382.05</v>
      </c>
      <c r="AC19" s="61" t="s">
        <v>145</v>
      </c>
      <c r="AD19" s="61" t="s">
        <v>148</v>
      </c>
      <c r="AE19" s="61">
        <v>155.72</v>
      </c>
      <c r="AF19" s="15"/>
      <c r="AG19" s="61" t="s">
        <v>186</v>
      </c>
      <c r="AH19" s="62" t="s">
        <v>187</v>
      </c>
      <c r="AI19" s="66">
        <f>3156.9/16</f>
        <v>197.30625</v>
      </c>
      <c r="AJ19" s="15" t="s">
        <v>210</v>
      </c>
      <c r="AK19" s="16"/>
      <c r="AL19" s="16">
        <v>7179.78</v>
      </c>
      <c r="AM19" s="11" t="s">
        <v>4</v>
      </c>
      <c r="AN19" s="16"/>
      <c r="AO19" s="16">
        <v>6759.91</v>
      </c>
      <c r="AP19" s="15" t="s">
        <v>210</v>
      </c>
      <c r="AQ19" s="16"/>
      <c r="AR19" s="16">
        <v>7179.78</v>
      </c>
      <c r="AS19" s="61" t="s">
        <v>252</v>
      </c>
      <c r="AT19" s="62" t="s">
        <v>256</v>
      </c>
      <c r="AU19" s="62">
        <v>438.55</v>
      </c>
      <c r="AV19" s="15" t="s">
        <v>262</v>
      </c>
      <c r="AW19" s="16" t="s">
        <v>267</v>
      </c>
      <c r="AX19" s="16">
        <v>859.66</v>
      </c>
      <c r="AY19" s="26" t="s">
        <v>390</v>
      </c>
      <c r="AZ19" s="16"/>
      <c r="BA19" s="16">
        <v>41.99</v>
      </c>
      <c r="BB19" s="15" t="s">
        <v>262</v>
      </c>
      <c r="BC19" s="16" t="s">
        <v>312</v>
      </c>
      <c r="BD19" s="16">
        <v>859.66</v>
      </c>
      <c r="BE19" s="15" t="s">
        <v>262</v>
      </c>
      <c r="BF19" s="16" t="s">
        <v>327</v>
      </c>
      <c r="BG19" s="16">
        <v>859.66</v>
      </c>
      <c r="BH19" s="15" t="s">
        <v>262</v>
      </c>
      <c r="BI19" s="16"/>
      <c r="BJ19" s="16">
        <v>859.66</v>
      </c>
      <c r="BK19" s="15" t="s">
        <v>262</v>
      </c>
      <c r="BL19" s="16"/>
      <c r="BM19" s="16">
        <v>859.66</v>
      </c>
      <c r="BN19" s="15" t="s">
        <v>262</v>
      </c>
      <c r="BO19" s="16"/>
      <c r="BP19" s="16">
        <v>859.66</v>
      </c>
      <c r="BS19" s="15" t="s">
        <v>394</v>
      </c>
      <c r="BT19" s="16"/>
      <c r="BU19" s="16">
        <v>241.82</v>
      </c>
      <c r="BV19" s="15"/>
      <c r="BW19" s="16"/>
      <c r="BX19" s="16"/>
      <c r="BY19" s="15"/>
      <c r="BZ19" s="16"/>
      <c r="CA19" s="16"/>
      <c r="CB19" s="15" t="s">
        <v>394</v>
      </c>
      <c r="CC19" s="16"/>
      <c r="CD19" s="16">
        <v>241.82</v>
      </c>
      <c r="CE19" s="15"/>
      <c r="CF19" s="16"/>
      <c r="CG19" s="16"/>
      <c r="CH19" s="15"/>
      <c r="CI19" s="16"/>
      <c r="CJ19" s="16"/>
      <c r="CK19" s="15" t="s">
        <v>394</v>
      </c>
      <c r="CL19" s="16"/>
      <c r="CM19" s="16">
        <v>241.82</v>
      </c>
      <c r="CN19" s="15"/>
      <c r="CO19" s="16"/>
      <c r="CP19" s="16"/>
      <c r="CQ19" s="15"/>
      <c r="CR19" s="16"/>
      <c r="CS19" s="16"/>
      <c r="CT19" s="15" t="s">
        <v>394</v>
      </c>
      <c r="CU19" s="16"/>
      <c r="CV19" s="16">
        <v>241.82</v>
      </c>
      <c r="CW19" s="15"/>
      <c r="CX19" s="16"/>
      <c r="CY19" s="16"/>
      <c r="CZ19" s="15"/>
      <c r="DA19" s="16"/>
      <c r="DB19" s="16"/>
      <c r="DC19" s="15"/>
      <c r="DD19" s="16"/>
      <c r="DE19" s="16"/>
      <c r="DH19" s="15"/>
      <c r="DI19" s="16"/>
      <c r="DJ19" s="16"/>
      <c r="DK19" s="15"/>
      <c r="DL19" s="16"/>
      <c r="DM19" s="16"/>
      <c r="DN19" s="15" t="s">
        <v>507</v>
      </c>
      <c r="DO19" s="16" t="s">
        <v>508</v>
      </c>
      <c r="DP19" s="82">
        <v>771.63</v>
      </c>
      <c r="DQ19" s="15"/>
      <c r="DR19" s="16"/>
      <c r="DS19" s="16"/>
      <c r="DT19" s="18" t="s">
        <v>384</v>
      </c>
      <c r="DU19" s="18"/>
      <c r="DV19" s="62">
        <v>83.978</v>
      </c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5"/>
      <c r="EP19" s="16"/>
      <c r="EQ19" s="16"/>
      <c r="ER19" s="16"/>
      <c r="ES19" s="16"/>
      <c r="ET19" s="75" t="s">
        <v>618</v>
      </c>
      <c r="EU19" s="16" t="s">
        <v>619</v>
      </c>
      <c r="EV19" s="16">
        <v>546.83</v>
      </c>
      <c r="EW19" s="75"/>
      <c r="EX19" s="16"/>
      <c r="EY19" s="16"/>
      <c r="EZ19" s="75" t="s">
        <v>579</v>
      </c>
      <c r="FA19" s="16" t="s">
        <v>620</v>
      </c>
      <c r="FB19" s="16">
        <v>80.69</v>
      </c>
      <c r="FC19" s="75" t="s">
        <v>621</v>
      </c>
      <c r="FD19" s="16" t="s">
        <v>622</v>
      </c>
      <c r="FE19" s="16">
        <v>357.51</v>
      </c>
      <c r="FF19" s="75" t="s">
        <v>618</v>
      </c>
      <c r="FG19" s="16" t="s">
        <v>623</v>
      </c>
      <c r="FH19" s="16">
        <v>546.81</v>
      </c>
      <c r="FI19" s="75"/>
      <c r="FJ19" s="16"/>
      <c r="FK19" s="16"/>
      <c r="FL19" s="75"/>
      <c r="FM19" s="16"/>
      <c r="FN19" s="16"/>
      <c r="FO19" s="75"/>
      <c r="FP19" s="16"/>
      <c r="FQ19" s="16"/>
      <c r="FR19" s="75" t="s">
        <v>624</v>
      </c>
      <c r="FS19" s="16" t="s">
        <v>625</v>
      </c>
      <c r="FT19" s="16">
        <v>1452.4</v>
      </c>
    </row>
    <row r="20" spans="1:176" ht="22.5" customHeight="1">
      <c r="A20" s="15"/>
      <c r="B20" s="15" t="s">
        <v>18</v>
      </c>
      <c r="C20" s="16">
        <v>41.99</v>
      </c>
      <c r="D20" s="15" t="s">
        <v>18</v>
      </c>
      <c r="E20" s="16">
        <v>41.99</v>
      </c>
      <c r="F20" s="15" t="s">
        <v>18</v>
      </c>
      <c r="G20" s="16">
        <v>41.99</v>
      </c>
      <c r="H20" s="15" t="s">
        <v>18</v>
      </c>
      <c r="I20" s="16">
        <v>41.99</v>
      </c>
      <c r="J20" s="15" t="s">
        <v>18</v>
      </c>
      <c r="K20" s="16">
        <v>41.99</v>
      </c>
      <c r="L20" s="15" t="s">
        <v>18</v>
      </c>
      <c r="M20" s="16">
        <v>41.99</v>
      </c>
      <c r="N20" s="15" t="s">
        <v>18</v>
      </c>
      <c r="O20" s="16">
        <v>41.99</v>
      </c>
      <c r="P20" s="15" t="s">
        <v>18</v>
      </c>
      <c r="Q20" s="16">
        <v>41.99</v>
      </c>
      <c r="R20" s="15" t="s">
        <v>18</v>
      </c>
      <c r="S20" s="17">
        <f t="shared" si="0"/>
        <v>335.92</v>
      </c>
      <c r="T20" s="15" t="s">
        <v>43</v>
      </c>
      <c r="U20" s="16"/>
      <c r="V20" s="16">
        <v>42.57</v>
      </c>
      <c r="W20" s="61" t="s">
        <v>88</v>
      </c>
      <c r="X20" s="62" t="s">
        <v>89</v>
      </c>
      <c r="Y20" s="63">
        <v>6705.59</v>
      </c>
      <c r="Z20" s="61" t="s">
        <v>126</v>
      </c>
      <c r="AA20" s="62" t="s">
        <v>127</v>
      </c>
      <c r="AB20" s="63">
        <v>746.68</v>
      </c>
      <c r="AC20" s="15" t="s">
        <v>149</v>
      </c>
      <c r="AD20" s="15" t="s">
        <v>150</v>
      </c>
      <c r="AE20" s="15">
        <v>685.1</v>
      </c>
      <c r="AF20" s="15"/>
      <c r="AG20" s="61" t="s">
        <v>190</v>
      </c>
      <c r="AH20" s="62" t="s">
        <v>191</v>
      </c>
      <c r="AI20" s="62">
        <v>2395.82</v>
      </c>
      <c r="AJ20" s="15" t="s">
        <v>268</v>
      </c>
      <c r="AK20" s="16"/>
      <c r="AL20" s="16">
        <v>6346.48</v>
      </c>
      <c r="AM20" s="15" t="s">
        <v>210</v>
      </c>
      <c r="AN20" s="16"/>
      <c r="AO20" s="16">
        <v>7179.78</v>
      </c>
      <c r="AP20" s="26" t="s">
        <v>390</v>
      </c>
      <c r="AQ20" s="16"/>
      <c r="AR20" s="16">
        <v>41.99</v>
      </c>
      <c r="AS20" s="61" t="s">
        <v>257</v>
      </c>
      <c r="AT20" s="62" t="s">
        <v>258</v>
      </c>
      <c r="AU20" s="62">
        <v>314.08</v>
      </c>
      <c r="AV20" s="15" t="s">
        <v>210</v>
      </c>
      <c r="AW20" s="16"/>
      <c r="AX20" s="16">
        <v>7179.78</v>
      </c>
      <c r="AY20" s="16" t="s">
        <v>391</v>
      </c>
      <c r="AZ20" s="16"/>
      <c r="BA20" s="16">
        <v>41.98</v>
      </c>
      <c r="BB20" s="18"/>
      <c r="BC20" s="20"/>
      <c r="BD20" s="16"/>
      <c r="BE20" s="18"/>
      <c r="BF20" s="20"/>
      <c r="BG20" s="16"/>
      <c r="BH20" s="18"/>
      <c r="BI20" s="20"/>
      <c r="BJ20" s="16"/>
      <c r="BK20" s="18"/>
      <c r="BL20" s="20"/>
      <c r="BM20" s="16"/>
      <c r="BN20" s="18"/>
      <c r="BO20" s="20"/>
      <c r="BP20" s="16"/>
      <c r="BS20" s="18" t="s">
        <v>262</v>
      </c>
      <c r="BT20" s="20"/>
      <c r="BU20" s="19">
        <v>932.67</v>
      </c>
      <c r="BV20" s="18" t="s">
        <v>262</v>
      </c>
      <c r="BW20" s="20"/>
      <c r="BX20" s="19">
        <v>932.67</v>
      </c>
      <c r="BY20" s="18" t="s">
        <v>262</v>
      </c>
      <c r="BZ20" s="20"/>
      <c r="CA20" s="19">
        <v>932.67</v>
      </c>
      <c r="CB20" s="18" t="s">
        <v>262</v>
      </c>
      <c r="CC20" s="20"/>
      <c r="CD20" s="19">
        <v>932.67</v>
      </c>
      <c r="CE20" s="18" t="s">
        <v>262</v>
      </c>
      <c r="CF20" s="20"/>
      <c r="CG20" s="19">
        <v>932.67</v>
      </c>
      <c r="CH20" s="18" t="s">
        <v>262</v>
      </c>
      <c r="CI20" s="20"/>
      <c r="CJ20" s="19">
        <v>932.67</v>
      </c>
      <c r="CK20" s="18" t="s">
        <v>262</v>
      </c>
      <c r="CL20" s="20"/>
      <c r="CM20" s="19">
        <v>932.67</v>
      </c>
      <c r="CN20" s="18" t="s">
        <v>262</v>
      </c>
      <c r="CO20" s="20"/>
      <c r="CP20" s="19">
        <v>932.67</v>
      </c>
      <c r="CQ20" s="18" t="s">
        <v>262</v>
      </c>
      <c r="CR20" s="20"/>
      <c r="CS20" s="19">
        <v>932.67</v>
      </c>
      <c r="CT20" s="18" t="s">
        <v>262</v>
      </c>
      <c r="CU20" s="20"/>
      <c r="CV20" s="19">
        <v>932.67</v>
      </c>
      <c r="CW20" s="18" t="s">
        <v>262</v>
      </c>
      <c r="CX20" s="20"/>
      <c r="CY20" s="19">
        <v>932.67</v>
      </c>
      <c r="CZ20" s="18" t="s">
        <v>262</v>
      </c>
      <c r="DA20" s="20"/>
      <c r="DB20" s="19">
        <v>932.67</v>
      </c>
      <c r="DC20" s="18" t="s">
        <v>262</v>
      </c>
      <c r="DD20" s="20"/>
      <c r="DE20" s="19">
        <v>932.67</v>
      </c>
      <c r="DH20" s="18" t="s">
        <v>262</v>
      </c>
      <c r="DI20" s="20"/>
      <c r="DJ20" s="74">
        <v>923.76</v>
      </c>
      <c r="DK20" s="18" t="s">
        <v>262</v>
      </c>
      <c r="DL20" s="20"/>
      <c r="DM20" s="74">
        <v>923.76</v>
      </c>
      <c r="DN20" s="18" t="s">
        <v>396</v>
      </c>
      <c r="DO20" s="20" t="s">
        <v>509</v>
      </c>
      <c r="DP20" s="74">
        <v>5789.24</v>
      </c>
      <c r="DQ20" s="18"/>
      <c r="DR20" s="20"/>
      <c r="DS20" s="19"/>
      <c r="DT20" s="18" t="s">
        <v>676</v>
      </c>
      <c r="DU20" s="20"/>
      <c r="DV20" s="74">
        <v>6375.09</v>
      </c>
      <c r="DW20" s="18"/>
      <c r="DX20" s="20"/>
      <c r="DY20" s="19"/>
      <c r="DZ20" s="18"/>
      <c r="EA20" s="20"/>
      <c r="EB20" s="19"/>
      <c r="EC20" s="18"/>
      <c r="ED20" s="20"/>
      <c r="EE20" s="19"/>
      <c r="EF20" s="18"/>
      <c r="EG20" s="20"/>
      <c r="EH20" s="19"/>
      <c r="EI20" s="18"/>
      <c r="EJ20" s="20"/>
      <c r="EK20" s="19"/>
      <c r="EL20" s="18"/>
      <c r="EM20" s="20"/>
      <c r="EN20" s="19"/>
      <c r="EO20" s="18"/>
      <c r="EP20" s="20"/>
      <c r="EQ20" s="19"/>
      <c r="ER20" s="19"/>
      <c r="ES20" s="19"/>
      <c r="ET20" s="75" t="s">
        <v>626</v>
      </c>
      <c r="EU20" s="16" t="s">
        <v>627</v>
      </c>
      <c r="EV20" s="16">
        <v>14797.17</v>
      </c>
      <c r="EW20" s="75"/>
      <c r="EX20" s="16"/>
      <c r="EY20" s="16"/>
      <c r="EZ20" s="75" t="s">
        <v>628</v>
      </c>
      <c r="FA20" s="16" t="s">
        <v>629</v>
      </c>
      <c r="FB20" s="16">
        <v>6194.49</v>
      </c>
      <c r="FC20" s="75" t="s">
        <v>630</v>
      </c>
      <c r="FD20" s="16" t="s">
        <v>631</v>
      </c>
      <c r="FE20" s="16">
        <v>3738.17</v>
      </c>
      <c r="FF20" s="75" t="s">
        <v>632</v>
      </c>
      <c r="FG20" s="16" t="s">
        <v>633</v>
      </c>
      <c r="FH20" s="16">
        <v>344.54</v>
      </c>
      <c r="FI20" s="75"/>
      <c r="FJ20" s="16"/>
      <c r="FK20" s="16"/>
      <c r="FL20" s="75"/>
      <c r="FM20" s="16"/>
      <c r="FN20" s="16"/>
      <c r="FO20" s="75"/>
      <c r="FP20" s="16"/>
      <c r="FQ20" s="16"/>
      <c r="FR20" s="75" t="s">
        <v>574</v>
      </c>
      <c r="FS20" s="16" t="s">
        <v>625</v>
      </c>
      <c r="FT20" s="16">
        <v>2259.32</v>
      </c>
    </row>
    <row r="21" spans="1:176" ht="33.75" customHeight="1">
      <c r="A21" s="15"/>
      <c r="B21" s="15" t="s">
        <v>18</v>
      </c>
      <c r="C21" s="16">
        <v>42.57</v>
      </c>
      <c r="D21" s="15" t="s">
        <v>18</v>
      </c>
      <c r="E21" s="16">
        <v>42.57</v>
      </c>
      <c r="F21" s="15" t="s">
        <v>18</v>
      </c>
      <c r="G21" s="16">
        <v>42.57</v>
      </c>
      <c r="H21" s="15" t="s">
        <v>18</v>
      </c>
      <c r="I21" s="16">
        <v>42.57</v>
      </c>
      <c r="J21" s="15" t="s">
        <v>18</v>
      </c>
      <c r="K21" s="16">
        <v>42.57</v>
      </c>
      <c r="L21" s="15" t="s">
        <v>18</v>
      </c>
      <c r="M21" s="16">
        <v>42.57</v>
      </c>
      <c r="N21" s="15" t="s">
        <v>18</v>
      </c>
      <c r="O21" s="16">
        <v>42.57</v>
      </c>
      <c r="P21" s="15" t="s">
        <v>18</v>
      </c>
      <c r="Q21" s="16">
        <v>42.57</v>
      </c>
      <c r="R21" s="15" t="s">
        <v>18</v>
      </c>
      <c r="S21" s="17">
        <f t="shared" si="0"/>
        <v>340.56</v>
      </c>
      <c r="T21" s="15" t="s">
        <v>44</v>
      </c>
      <c r="U21" s="16"/>
      <c r="V21" s="16">
        <v>41.99</v>
      </c>
      <c r="W21" s="61" t="s">
        <v>90</v>
      </c>
      <c r="X21" s="62" t="s">
        <v>91</v>
      </c>
      <c r="Y21" s="63">
        <v>8724.34</v>
      </c>
      <c r="Z21" s="61" t="s">
        <v>128</v>
      </c>
      <c r="AA21" s="62" t="s">
        <v>129</v>
      </c>
      <c r="AB21" s="63">
        <v>366.05</v>
      </c>
      <c r="AC21" s="61" t="s">
        <v>151</v>
      </c>
      <c r="AD21" s="61" t="s">
        <v>152</v>
      </c>
      <c r="AE21" s="61">
        <v>701.79</v>
      </c>
      <c r="AF21" s="15"/>
      <c r="AG21" s="15" t="s">
        <v>5</v>
      </c>
      <c r="AH21" s="16" t="s">
        <v>192</v>
      </c>
      <c r="AI21" s="25">
        <v>138.73</v>
      </c>
      <c r="AJ21" s="26" t="s">
        <v>390</v>
      </c>
      <c r="AK21" s="16"/>
      <c r="AL21" s="16">
        <v>41.99</v>
      </c>
      <c r="AM21" s="26" t="s">
        <v>390</v>
      </c>
      <c r="AN21" s="16"/>
      <c r="AO21" s="16">
        <v>41.99</v>
      </c>
      <c r="AP21" s="16" t="s">
        <v>391</v>
      </c>
      <c r="AQ21" s="16"/>
      <c r="AR21" s="16">
        <v>41.98</v>
      </c>
      <c r="AS21" s="15" t="s">
        <v>262</v>
      </c>
      <c r="AT21" s="16" t="s">
        <v>264</v>
      </c>
      <c r="AU21" s="16">
        <v>859.66</v>
      </c>
      <c r="AV21" s="15" t="s">
        <v>268</v>
      </c>
      <c r="AW21" s="16"/>
      <c r="AX21" s="16">
        <v>1633.44</v>
      </c>
      <c r="AY21" s="26" t="s">
        <v>313</v>
      </c>
      <c r="AZ21" s="16"/>
      <c r="BA21" s="16">
        <v>125.97</v>
      </c>
      <c r="BB21" s="11" t="s">
        <v>4</v>
      </c>
      <c r="BC21" s="16"/>
      <c r="BD21" s="16">
        <v>6759.91</v>
      </c>
      <c r="BE21" s="11" t="s">
        <v>4</v>
      </c>
      <c r="BF21" s="16"/>
      <c r="BG21" s="16">
        <v>6759.91</v>
      </c>
      <c r="BH21" s="11" t="s">
        <v>4</v>
      </c>
      <c r="BI21" s="16"/>
      <c r="BJ21" s="16">
        <v>6759.91</v>
      </c>
      <c r="BK21" s="11" t="s">
        <v>4</v>
      </c>
      <c r="BL21" s="16"/>
      <c r="BM21" s="16">
        <v>6759.91</v>
      </c>
      <c r="BN21" s="11" t="s">
        <v>4</v>
      </c>
      <c r="BO21" s="16"/>
      <c r="BP21" s="16">
        <v>6759.91</v>
      </c>
      <c r="BS21" s="15" t="s">
        <v>439</v>
      </c>
      <c r="BT21" s="16"/>
      <c r="BU21" s="16">
        <v>6760.23</v>
      </c>
      <c r="BV21" s="18" t="s">
        <v>405</v>
      </c>
      <c r="BW21" s="16" t="s">
        <v>406</v>
      </c>
      <c r="BX21" s="16">
        <v>18021.77</v>
      </c>
      <c r="BY21" s="18"/>
      <c r="BZ21" s="16"/>
      <c r="CA21" s="16"/>
      <c r="CB21" s="18"/>
      <c r="CC21" s="16"/>
      <c r="CD21" s="16"/>
      <c r="CE21" s="18"/>
      <c r="CF21" s="16"/>
      <c r="CG21" s="16"/>
      <c r="CH21" s="18"/>
      <c r="CI21" s="16"/>
      <c r="CJ21" s="16"/>
      <c r="CK21" s="18"/>
      <c r="CL21" s="16"/>
      <c r="CM21" s="16"/>
      <c r="CN21" s="18"/>
      <c r="CO21" s="16"/>
      <c r="CP21" s="16"/>
      <c r="CQ21" s="18"/>
      <c r="CR21" s="16"/>
      <c r="CS21" s="16"/>
      <c r="CT21" s="18"/>
      <c r="CU21" s="16"/>
      <c r="CV21" s="16"/>
      <c r="CW21" s="18"/>
      <c r="CX21" s="16"/>
      <c r="CY21" s="16"/>
      <c r="CZ21" s="18"/>
      <c r="DA21" s="16"/>
      <c r="DB21" s="16"/>
      <c r="DC21" s="18"/>
      <c r="DD21" s="16"/>
      <c r="DE21" s="16"/>
      <c r="DH21" s="15" t="s">
        <v>515</v>
      </c>
      <c r="DI21" s="16"/>
      <c r="DJ21" s="62">
        <v>1362.77</v>
      </c>
      <c r="DK21" s="18"/>
      <c r="DL21" s="16"/>
      <c r="DM21" s="16"/>
      <c r="DN21" s="18" t="s">
        <v>399</v>
      </c>
      <c r="DO21" s="16" t="s">
        <v>509</v>
      </c>
      <c r="DP21" s="62">
        <v>681.4</v>
      </c>
      <c r="DQ21" s="18"/>
      <c r="DR21" s="16"/>
      <c r="DS21" s="16"/>
      <c r="DT21" s="18"/>
      <c r="DU21" s="16"/>
      <c r="DV21" s="16"/>
      <c r="DW21" s="18"/>
      <c r="DX21" s="16"/>
      <c r="DY21" s="16"/>
      <c r="DZ21" s="18"/>
      <c r="EA21" s="16"/>
      <c r="EB21" s="16"/>
      <c r="EC21" s="18"/>
      <c r="ED21" s="16"/>
      <c r="EE21" s="16"/>
      <c r="EF21" s="18"/>
      <c r="EG21" s="16"/>
      <c r="EH21" s="16"/>
      <c r="EI21" s="18"/>
      <c r="EJ21" s="16"/>
      <c r="EK21" s="16"/>
      <c r="EL21" s="18"/>
      <c r="EM21" s="16"/>
      <c r="EN21" s="16"/>
      <c r="EO21" s="18"/>
      <c r="EP21" s="16"/>
      <c r="EQ21" s="16"/>
      <c r="ER21" s="16"/>
      <c r="ES21" s="16"/>
      <c r="ET21" s="18" t="s">
        <v>579</v>
      </c>
      <c r="EU21" s="20" t="s">
        <v>634</v>
      </c>
      <c r="EV21" s="19">
        <v>80.69</v>
      </c>
      <c r="EW21" s="18"/>
      <c r="EX21" s="20"/>
      <c r="EY21" s="19"/>
      <c r="EZ21" s="18" t="s">
        <v>635</v>
      </c>
      <c r="FA21" s="20" t="s">
        <v>629</v>
      </c>
      <c r="FB21" s="19">
        <v>729.1</v>
      </c>
      <c r="FC21" s="18" t="s">
        <v>636</v>
      </c>
      <c r="FD21" s="20" t="s">
        <v>637</v>
      </c>
      <c r="FE21" s="19">
        <v>3210</v>
      </c>
      <c r="FF21" s="18" t="s">
        <v>638</v>
      </c>
      <c r="FG21" s="20" t="s">
        <v>633</v>
      </c>
      <c r="FH21" s="19">
        <v>5143.24</v>
      </c>
      <c r="FI21" s="18"/>
      <c r="FJ21" s="20"/>
      <c r="FK21" s="19"/>
      <c r="FL21" s="18"/>
      <c r="FM21" s="20"/>
      <c r="FN21" s="19"/>
      <c r="FO21" s="18"/>
      <c r="FP21" s="20"/>
      <c r="FQ21" s="19"/>
      <c r="FR21" s="18" t="s">
        <v>574</v>
      </c>
      <c r="FS21" s="20" t="s">
        <v>625</v>
      </c>
      <c r="FT21" s="19">
        <v>3873.12</v>
      </c>
    </row>
    <row r="22" spans="1:176" ht="22.5" customHeight="1">
      <c r="A22" s="15"/>
      <c r="B22" s="15" t="s">
        <v>18</v>
      </c>
      <c r="C22" s="16">
        <v>41.99</v>
      </c>
      <c r="D22" s="15" t="s">
        <v>18</v>
      </c>
      <c r="E22" s="16">
        <v>41.99</v>
      </c>
      <c r="F22" s="15" t="s">
        <v>18</v>
      </c>
      <c r="G22" s="16">
        <v>41.99</v>
      </c>
      <c r="H22" s="15" t="s">
        <v>18</v>
      </c>
      <c r="I22" s="16">
        <v>41.99</v>
      </c>
      <c r="J22" s="15" t="s">
        <v>18</v>
      </c>
      <c r="K22" s="16">
        <v>41.99</v>
      </c>
      <c r="L22" s="15" t="s">
        <v>18</v>
      </c>
      <c r="M22" s="16">
        <v>41.99</v>
      </c>
      <c r="N22" s="15" t="s">
        <v>18</v>
      </c>
      <c r="O22" s="16">
        <v>41.99</v>
      </c>
      <c r="P22" s="15" t="s">
        <v>18</v>
      </c>
      <c r="Q22" s="16">
        <v>41.99</v>
      </c>
      <c r="R22" s="15" t="s">
        <v>18</v>
      </c>
      <c r="S22" s="17">
        <f t="shared" si="0"/>
        <v>335.92</v>
      </c>
      <c r="T22" s="15" t="s">
        <v>45</v>
      </c>
      <c r="U22" s="16"/>
      <c r="V22" s="16">
        <v>41.99</v>
      </c>
      <c r="W22" s="61" t="s">
        <v>81</v>
      </c>
      <c r="X22" s="62" t="s">
        <v>92</v>
      </c>
      <c r="Y22" s="63">
        <v>670.1</v>
      </c>
      <c r="Z22" s="18" t="s">
        <v>5</v>
      </c>
      <c r="AA22" s="20"/>
      <c r="AB22" s="19">
        <v>138.73</v>
      </c>
      <c r="AC22" s="61" t="s">
        <v>149</v>
      </c>
      <c r="AD22" s="61" t="s">
        <v>150</v>
      </c>
      <c r="AE22" s="61">
        <v>685.1</v>
      </c>
      <c r="AF22" s="15"/>
      <c r="AG22" s="15" t="s">
        <v>193</v>
      </c>
      <c r="AH22" s="16" t="s">
        <v>192</v>
      </c>
      <c r="AI22" s="25">
        <v>171.84</v>
      </c>
      <c r="AJ22" s="16" t="s">
        <v>391</v>
      </c>
      <c r="AK22" s="16"/>
      <c r="AL22" s="16">
        <v>41.98</v>
      </c>
      <c r="AM22" s="16" t="s">
        <v>391</v>
      </c>
      <c r="AN22" s="16"/>
      <c r="AO22" s="16">
        <v>41.98</v>
      </c>
      <c r="AP22" s="26" t="s">
        <v>313</v>
      </c>
      <c r="AQ22" s="16"/>
      <c r="AR22" s="16">
        <v>125.97</v>
      </c>
      <c r="AS22" s="18" t="s">
        <v>259</v>
      </c>
      <c r="AT22" s="18" t="s">
        <v>265</v>
      </c>
      <c r="AU22" s="18">
        <v>138.73</v>
      </c>
      <c r="AV22" s="26" t="s">
        <v>390</v>
      </c>
      <c r="AW22" s="16"/>
      <c r="AX22" s="16">
        <v>41.99</v>
      </c>
      <c r="AY22" s="15"/>
      <c r="AZ22" s="16"/>
      <c r="BA22" s="16"/>
      <c r="BB22" s="15" t="s">
        <v>210</v>
      </c>
      <c r="BC22" s="16"/>
      <c r="BD22" s="16">
        <v>7179.78</v>
      </c>
      <c r="BE22" s="15" t="s">
        <v>210</v>
      </c>
      <c r="BF22" s="16"/>
      <c r="BG22" s="16">
        <v>7179.78</v>
      </c>
      <c r="BH22" s="15" t="s">
        <v>210</v>
      </c>
      <c r="BI22" s="16"/>
      <c r="BJ22" s="16">
        <v>7179.78</v>
      </c>
      <c r="BK22" s="15" t="s">
        <v>210</v>
      </c>
      <c r="BL22" s="16"/>
      <c r="BM22" s="16">
        <v>7179.78</v>
      </c>
      <c r="BN22" s="15" t="s">
        <v>210</v>
      </c>
      <c r="BO22" s="16"/>
      <c r="BP22" s="16">
        <v>7179.78</v>
      </c>
      <c r="BS22" s="15" t="s">
        <v>440</v>
      </c>
      <c r="BT22" s="16"/>
      <c r="BU22" s="16">
        <v>2099.45</v>
      </c>
      <c r="BV22" s="15" t="s">
        <v>407</v>
      </c>
      <c r="BW22" s="16" t="s">
        <v>408</v>
      </c>
      <c r="BX22" s="16">
        <v>254.88</v>
      </c>
      <c r="BY22" s="15"/>
      <c r="BZ22" s="16"/>
      <c r="CA22" s="16"/>
      <c r="CB22" s="15"/>
      <c r="CC22" s="16"/>
      <c r="CD22" s="16"/>
      <c r="CE22" s="15"/>
      <c r="CF22" s="16"/>
      <c r="CG22" s="16"/>
      <c r="CH22" s="15"/>
      <c r="CI22" s="16"/>
      <c r="CJ22" s="16"/>
      <c r="CK22" s="15"/>
      <c r="CL22" s="16"/>
      <c r="CM22" s="16"/>
      <c r="CN22" s="15"/>
      <c r="CO22" s="16"/>
      <c r="CP22" s="16"/>
      <c r="CQ22" s="15"/>
      <c r="CR22" s="16"/>
      <c r="CS22" s="16"/>
      <c r="CT22" s="15"/>
      <c r="CU22" s="16"/>
      <c r="CV22" s="16"/>
      <c r="CW22" s="15"/>
      <c r="CX22" s="16"/>
      <c r="CY22" s="16"/>
      <c r="CZ22" s="15"/>
      <c r="DA22" s="16"/>
      <c r="DB22" s="16"/>
      <c r="DC22" s="15"/>
      <c r="DD22" s="16"/>
      <c r="DE22" s="16"/>
      <c r="DH22" s="15"/>
      <c r="DI22" s="16"/>
      <c r="DJ22" s="16"/>
      <c r="DK22" s="15"/>
      <c r="DL22" s="16"/>
      <c r="DM22" s="16"/>
      <c r="DN22" s="15" t="s">
        <v>400</v>
      </c>
      <c r="DO22" s="16" t="s">
        <v>509</v>
      </c>
      <c r="DP22" s="62">
        <v>2658.18</v>
      </c>
      <c r="DQ22" s="15"/>
      <c r="DR22" s="16"/>
      <c r="DS22" s="16"/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5"/>
      <c r="EP22" s="16"/>
      <c r="EQ22" s="16"/>
      <c r="ER22" s="16"/>
      <c r="ES22" s="16"/>
      <c r="ET22" s="18" t="s">
        <v>579</v>
      </c>
      <c r="EU22" s="16" t="s">
        <v>639</v>
      </c>
      <c r="EV22" s="16">
        <v>80.69</v>
      </c>
      <c r="EW22" s="18"/>
      <c r="EX22" s="16"/>
      <c r="EY22" s="16"/>
      <c r="EZ22" s="18" t="s">
        <v>640</v>
      </c>
      <c r="FA22" s="16" t="s">
        <v>629</v>
      </c>
      <c r="FB22" s="16">
        <v>2844.23</v>
      </c>
      <c r="FC22" s="18" t="s">
        <v>641</v>
      </c>
      <c r="FD22" s="16" t="s">
        <v>642</v>
      </c>
      <c r="FE22" s="16">
        <v>2415.52</v>
      </c>
      <c r="FF22" s="18" t="s">
        <v>643</v>
      </c>
      <c r="FG22" s="16" t="s">
        <v>644</v>
      </c>
      <c r="FH22" s="16">
        <v>177.87</v>
      </c>
      <c r="FI22" s="18"/>
      <c r="FJ22" s="16"/>
      <c r="FK22" s="16"/>
      <c r="FL22" s="18"/>
      <c r="FM22" s="16"/>
      <c r="FN22" s="16"/>
      <c r="FO22" s="18"/>
      <c r="FP22" s="16"/>
      <c r="FQ22" s="16"/>
      <c r="FR22" s="18" t="s">
        <v>576</v>
      </c>
      <c r="FS22" s="16" t="s">
        <v>625</v>
      </c>
      <c r="FT22" s="16">
        <v>1129.63</v>
      </c>
    </row>
    <row r="23" spans="1:176" ht="22.5">
      <c r="A23" s="15"/>
      <c r="B23" s="15" t="s">
        <v>18</v>
      </c>
      <c r="C23" s="16">
        <v>41.99</v>
      </c>
      <c r="D23" s="15" t="s">
        <v>18</v>
      </c>
      <c r="E23" s="16">
        <v>41.99</v>
      </c>
      <c r="F23" s="15" t="s">
        <v>18</v>
      </c>
      <c r="G23" s="16">
        <v>41.99</v>
      </c>
      <c r="H23" s="15" t="s">
        <v>18</v>
      </c>
      <c r="I23" s="16">
        <v>41.99</v>
      </c>
      <c r="J23" s="15" t="s">
        <v>18</v>
      </c>
      <c r="K23" s="16">
        <v>41.99</v>
      </c>
      <c r="L23" s="15" t="s">
        <v>18</v>
      </c>
      <c r="M23" s="16">
        <v>41.99</v>
      </c>
      <c r="N23" s="15" t="s">
        <v>18</v>
      </c>
      <c r="O23" s="16">
        <v>41.99</v>
      </c>
      <c r="P23" s="15" t="s">
        <v>18</v>
      </c>
      <c r="Q23" s="16">
        <v>41.99</v>
      </c>
      <c r="R23" s="15" t="s">
        <v>18</v>
      </c>
      <c r="S23" s="17">
        <f t="shared" si="0"/>
        <v>335.92</v>
      </c>
      <c r="T23" s="15" t="s">
        <v>46</v>
      </c>
      <c r="U23" s="16"/>
      <c r="V23" s="16">
        <v>419.87</v>
      </c>
      <c r="W23" s="15" t="s">
        <v>93</v>
      </c>
      <c r="X23" s="16" t="s">
        <v>94</v>
      </c>
      <c r="Y23" s="21">
        <v>670.1</v>
      </c>
      <c r="Z23" s="15" t="s">
        <v>209</v>
      </c>
      <c r="AA23" s="16"/>
      <c r="AB23" s="21">
        <v>859.66</v>
      </c>
      <c r="AC23" s="61" t="s">
        <v>145</v>
      </c>
      <c r="AD23" s="61" t="s">
        <v>153</v>
      </c>
      <c r="AE23" s="61">
        <v>155.72</v>
      </c>
      <c r="AF23" s="15"/>
      <c r="AG23" s="15" t="s">
        <v>205</v>
      </c>
      <c r="AH23" s="16" t="s">
        <v>206</v>
      </c>
      <c r="AI23" s="16">
        <v>859.66</v>
      </c>
      <c r="AJ23" s="26" t="s">
        <v>313</v>
      </c>
      <c r="AK23" s="16"/>
      <c r="AL23" s="16">
        <v>125.97</v>
      </c>
      <c r="AM23" s="16" t="s">
        <v>392</v>
      </c>
      <c r="AN23" s="16"/>
      <c r="AO23" s="16">
        <v>713.82</v>
      </c>
      <c r="AP23" s="15"/>
      <c r="AQ23" s="16"/>
      <c r="AR23" s="16"/>
      <c r="AS23" s="18" t="s">
        <v>261</v>
      </c>
      <c r="AT23" s="18" t="s">
        <v>265</v>
      </c>
      <c r="AU23" s="23">
        <v>171.84</v>
      </c>
      <c r="AV23" s="16" t="s">
        <v>391</v>
      </c>
      <c r="AW23" s="16"/>
      <c r="AX23" s="16">
        <v>41.98</v>
      </c>
      <c r="AY23" s="15"/>
      <c r="AZ23" s="16"/>
      <c r="BA23" s="16"/>
      <c r="BB23" s="26" t="s">
        <v>390</v>
      </c>
      <c r="BC23" s="16"/>
      <c r="BD23" s="16">
        <v>41.99</v>
      </c>
      <c r="BE23" s="15" t="s">
        <v>339</v>
      </c>
      <c r="BF23" s="16" t="s">
        <v>335</v>
      </c>
      <c r="BG23" s="16">
        <v>677.52</v>
      </c>
      <c r="BH23" s="15" t="s">
        <v>354</v>
      </c>
      <c r="BI23" s="16" t="s">
        <v>353</v>
      </c>
      <c r="BJ23" s="16">
        <v>408.15</v>
      </c>
      <c r="BK23" s="15" t="s">
        <v>374</v>
      </c>
      <c r="BL23" s="16"/>
      <c r="BM23" s="16">
        <v>222.33</v>
      </c>
      <c r="BN23" s="26" t="s">
        <v>390</v>
      </c>
      <c r="BO23" s="16"/>
      <c r="BP23" s="16">
        <v>41.99</v>
      </c>
      <c r="BS23" s="15"/>
      <c r="BT23" s="16"/>
      <c r="BU23" s="16"/>
      <c r="BV23" s="15" t="s">
        <v>409</v>
      </c>
      <c r="BW23" s="16" t="s">
        <v>408</v>
      </c>
      <c r="BX23" s="16">
        <v>230.28</v>
      </c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C23" s="15"/>
      <c r="DD23" s="16"/>
      <c r="DE23" s="16"/>
      <c r="DH23" s="15"/>
      <c r="DI23" s="16"/>
      <c r="DJ23" s="16"/>
      <c r="DK23" s="15"/>
      <c r="DL23" s="16"/>
      <c r="DM23" s="16"/>
      <c r="DN23" s="15" t="s">
        <v>458</v>
      </c>
      <c r="DO23" s="16" t="s">
        <v>509</v>
      </c>
      <c r="DP23" s="82">
        <v>843.2</v>
      </c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5"/>
      <c r="EP23" s="16"/>
      <c r="EQ23" s="16"/>
      <c r="ER23" s="16"/>
      <c r="ES23" s="16"/>
      <c r="ET23" s="75"/>
      <c r="EU23" s="16"/>
      <c r="EV23" s="16"/>
      <c r="EW23" s="75"/>
      <c r="EX23" s="16"/>
      <c r="EY23" s="16"/>
      <c r="EZ23" s="75" t="s">
        <v>645</v>
      </c>
      <c r="FA23" s="16" t="s">
        <v>629</v>
      </c>
      <c r="FB23" s="16">
        <v>6918.24</v>
      </c>
      <c r="FC23" s="75" t="s">
        <v>643</v>
      </c>
      <c r="FD23" s="16" t="s">
        <v>646</v>
      </c>
      <c r="FE23" s="16">
        <v>177.87</v>
      </c>
      <c r="FF23" s="75" t="s">
        <v>579</v>
      </c>
      <c r="FG23" s="16" t="s">
        <v>647</v>
      </c>
      <c r="FH23" s="16">
        <v>80.69</v>
      </c>
      <c r="FI23" s="75"/>
      <c r="FJ23" s="16"/>
      <c r="FK23" s="16"/>
      <c r="FL23" s="75"/>
      <c r="FM23" s="16"/>
      <c r="FN23" s="16"/>
      <c r="FO23" s="75"/>
      <c r="FP23" s="16"/>
      <c r="FQ23" s="16"/>
      <c r="FR23" s="75" t="s">
        <v>648</v>
      </c>
      <c r="FS23" s="16" t="s">
        <v>625</v>
      </c>
      <c r="FT23" s="16">
        <v>40.45</v>
      </c>
    </row>
    <row r="24" spans="1:176" ht="36.75" customHeight="1">
      <c r="A24" s="15"/>
      <c r="B24" s="15" t="s">
        <v>18</v>
      </c>
      <c r="C24" s="16">
        <v>419.87</v>
      </c>
      <c r="D24" s="15" t="s">
        <v>18</v>
      </c>
      <c r="E24" s="16">
        <v>419.87</v>
      </c>
      <c r="F24" s="15" t="s">
        <v>18</v>
      </c>
      <c r="G24" s="16">
        <v>419.87</v>
      </c>
      <c r="H24" s="15" t="s">
        <v>18</v>
      </c>
      <c r="I24" s="16">
        <v>419.87</v>
      </c>
      <c r="J24" s="15" t="s">
        <v>18</v>
      </c>
      <c r="K24" s="16">
        <v>419.87</v>
      </c>
      <c r="L24" s="15" t="s">
        <v>18</v>
      </c>
      <c r="M24" s="16">
        <v>419.87</v>
      </c>
      <c r="N24" s="15" t="s">
        <v>18</v>
      </c>
      <c r="O24" s="16">
        <v>419.87</v>
      </c>
      <c r="P24" s="15" t="s">
        <v>18</v>
      </c>
      <c r="Q24" s="16">
        <v>419.87</v>
      </c>
      <c r="R24" s="15" t="s">
        <v>18</v>
      </c>
      <c r="S24" s="17">
        <f t="shared" si="0"/>
        <v>3358.9599999999996</v>
      </c>
      <c r="T24" s="15" t="s">
        <v>47</v>
      </c>
      <c r="U24" s="16"/>
      <c r="V24" s="16"/>
      <c r="W24" s="61" t="s">
        <v>95</v>
      </c>
      <c r="X24" s="62" t="s">
        <v>96</v>
      </c>
      <c r="Y24" s="63">
        <v>10264.19</v>
      </c>
      <c r="Z24" s="11" t="s">
        <v>4</v>
      </c>
      <c r="AA24" s="16"/>
      <c r="AB24" s="16">
        <v>6675.93</v>
      </c>
      <c r="AC24" s="61" t="s">
        <v>143</v>
      </c>
      <c r="AD24" s="61" t="s">
        <v>154</v>
      </c>
      <c r="AE24" s="61">
        <v>298.25</v>
      </c>
      <c r="AF24" s="15"/>
      <c r="AG24" s="11" t="s">
        <v>4</v>
      </c>
      <c r="AH24" s="16"/>
      <c r="AI24" s="16">
        <v>6759.91</v>
      </c>
      <c r="AJ24" s="67" t="s">
        <v>602</v>
      </c>
      <c r="AK24" s="72" t="s">
        <v>603</v>
      </c>
      <c r="AL24" s="72">
        <v>1487.78</v>
      </c>
      <c r="AM24" s="26" t="s">
        <v>313</v>
      </c>
      <c r="AN24" s="16"/>
      <c r="AO24" s="16">
        <v>125.97</v>
      </c>
      <c r="AP24" s="15"/>
      <c r="AQ24" s="16"/>
      <c r="AR24" s="16"/>
      <c r="AS24" s="11" t="s">
        <v>4</v>
      </c>
      <c r="AT24" s="16"/>
      <c r="AU24" s="16">
        <v>6759.91</v>
      </c>
      <c r="AV24" s="16" t="s">
        <v>392</v>
      </c>
      <c r="AW24" s="16"/>
      <c r="AX24" s="16">
        <v>713.82</v>
      </c>
      <c r="AY24" s="15"/>
      <c r="AZ24" s="16"/>
      <c r="BA24" s="16"/>
      <c r="BB24" s="16" t="s">
        <v>391</v>
      </c>
      <c r="BC24" s="16"/>
      <c r="BD24" s="16">
        <v>41.98</v>
      </c>
      <c r="BE24" s="15" t="s">
        <v>298</v>
      </c>
      <c r="BF24" s="16" t="s">
        <v>340</v>
      </c>
      <c r="BG24" s="16">
        <v>96.97</v>
      </c>
      <c r="BH24" s="15" t="s">
        <v>355</v>
      </c>
      <c r="BI24" s="16" t="s">
        <v>356</v>
      </c>
      <c r="BJ24" s="16">
        <v>336.56</v>
      </c>
      <c r="BK24" s="26" t="s">
        <v>390</v>
      </c>
      <c r="BL24" s="16"/>
      <c r="BM24" s="16">
        <v>41.99</v>
      </c>
      <c r="BN24" s="16" t="s">
        <v>391</v>
      </c>
      <c r="BO24" s="16"/>
      <c r="BP24" s="16">
        <v>41.98</v>
      </c>
      <c r="BS24" s="15"/>
      <c r="BT24" s="16"/>
      <c r="BU24" s="16"/>
      <c r="BV24" s="15" t="s">
        <v>410</v>
      </c>
      <c r="BW24" s="16" t="s">
        <v>411</v>
      </c>
      <c r="BX24" s="16">
        <v>1064.66</v>
      </c>
      <c r="BY24" s="15"/>
      <c r="BZ24" s="16"/>
      <c r="CA24" s="16"/>
      <c r="CB24" s="15"/>
      <c r="CC24" s="16"/>
      <c r="CD24" s="16"/>
      <c r="CE24" s="15"/>
      <c r="CF24" s="16"/>
      <c r="CG24" s="16"/>
      <c r="CH24" s="15"/>
      <c r="CI24" s="16"/>
      <c r="CJ24" s="16"/>
      <c r="CK24" s="15"/>
      <c r="CL24" s="16"/>
      <c r="CM24" s="16"/>
      <c r="CN24" s="15"/>
      <c r="CO24" s="16"/>
      <c r="CP24" s="16"/>
      <c r="CQ24" s="15"/>
      <c r="CR24" s="16"/>
      <c r="CS24" s="16"/>
      <c r="CT24" s="15"/>
      <c r="CU24" s="16"/>
      <c r="CV24" s="16"/>
      <c r="CW24" s="15"/>
      <c r="CX24" s="16"/>
      <c r="CY24" s="16"/>
      <c r="CZ24" s="15"/>
      <c r="DA24" s="16"/>
      <c r="DB24" s="16"/>
      <c r="DC24" s="15"/>
      <c r="DD24" s="16"/>
      <c r="DE24" s="16"/>
      <c r="DH24" s="15"/>
      <c r="DI24" s="16"/>
      <c r="DJ24" s="16"/>
      <c r="DK24" s="15"/>
      <c r="DL24" s="16"/>
      <c r="DM24" s="16"/>
      <c r="DN24" s="15" t="s">
        <v>510</v>
      </c>
      <c r="DO24" s="16" t="s">
        <v>509</v>
      </c>
      <c r="DP24" s="82">
        <v>3388.11</v>
      </c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5"/>
      <c r="EP24" s="16"/>
      <c r="EQ24" s="16"/>
      <c r="ER24" s="16"/>
      <c r="ES24" s="16"/>
      <c r="ET24" s="75"/>
      <c r="EU24" s="16"/>
      <c r="EV24" s="16"/>
      <c r="EW24" s="75"/>
      <c r="EX24" s="16"/>
      <c r="EY24" s="16"/>
      <c r="EZ24" s="75" t="s">
        <v>649</v>
      </c>
      <c r="FA24" s="16" t="s">
        <v>629</v>
      </c>
      <c r="FB24" s="16">
        <v>2003.04</v>
      </c>
      <c r="FC24" s="75" t="s">
        <v>650</v>
      </c>
      <c r="FD24" s="16" t="s">
        <v>651</v>
      </c>
      <c r="FE24" s="16">
        <v>121.35</v>
      </c>
      <c r="FF24" s="75" t="s">
        <v>652</v>
      </c>
      <c r="FG24" s="16" t="s">
        <v>653</v>
      </c>
      <c r="FH24" s="16">
        <v>435.54</v>
      </c>
      <c r="FI24" s="75"/>
      <c r="FJ24" s="16"/>
      <c r="FK24" s="16"/>
      <c r="FL24" s="75"/>
      <c r="FM24" s="16"/>
      <c r="FN24" s="16"/>
      <c r="FO24" s="75"/>
      <c r="FP24" s="16"/>
      <c r="FQ24" s="16"/>
      <c r="FR24" s="75" t="s">
        <v>654</v>
      </c>
      <c r="FS24" s="16" t="s">
        <v>625</v>
      </c>
      <c r="FT24" s="16">
        <v>80.69</v>
      </c>
    </row>
    <row r="25" spans="1:176" ht="25.5" customHeight="1">
      <c r="A25" s="15"/>
      <c r="B25" s="15" t="s">
        <v>18</v>
      </c>
      <c r="C25" s="16">
        <v>1175.64</v>
      </c>
      <c r="D25" s="15" t="s">
        <v>18</v>
      </c>
      <c r="E25" s="16">
        <v>1175.64</v>
      </c>
      <c r="F25" s="15" t="s">
        <v>18</v>
      </c>
      <c r="G25" s="16">
        <v>1175.64</v>
      </c>
      <c r="H25" s="15" t="s">
        <v>18</v>
      </c>
      <c r="I25" s="16">
        <v>1175.64</v>
      </c>
      <c r="J25" s="15" t="s">
        <v>18</v>
      </c>
      <c r="K25" s="16">
        <v>1175.64</v>
      </c>
      <c r="L25" s="15" t="s">
        <v>18</v>
      </c>
      <c r="M25" s="16">
        <v>1175.64</v>
      </c>
      <c r="N25" s="15" t="s">
        <v>18</v>
      </c>
      <c r="O25" s="16">
        <v>1175.64</v>
      </c>
      <c r="P25" s="15" t="s">
        <v>18</v>
      </c>
      <c r="Q25" s="16">
        <v>1175.64</v>
      </c>
      <c r="R25" s="15" t="s">
        <v>18</v>
      </c>
      <c r="S25" s="17">
        <f t="shared" si="0"/>
        <v>9405.12</v>
      </c>
      <c r="T25" s="15" t="s">
        <v>3</v>
      </c>
      <c r="U25" s="16"/>
      <c r="V25" s="16"/>
      <c r="W25" s="61" t="s">
        <v>97</v>
      </c>
      <c r="X25" s="62" t="s">
        <v>98</v>
      </c>
      <c r="Y25" s="65">
        <v>670.09</v>
      </c>
      <c r="Z25" s="11" t="s">
        <v>6</v>
      </c>
      <c r="AA25" s="16"/>
      <c r="AB25" s="16">
        <v>2813.13</v>
      </c>
      <c r="AC25" s="61" t="s">
        <v>115</v>
      </c>
      <c r="AD25" s="62" t="s">
        <v>155</v>
      </c>
      <c r="AE25" s="66">
        <f>5897.26/8</f>
        <v>737.1575</v>
      </c>
      <c r="AF25" s="24"/>
      <c r="AG25" s="15" t="s">
        <v>210</v>
      </c>
      <c r="AH25" s="16"/>
      <c r="AI25" s="16">
        <v>7179.78</v>
      </c>
      <c r="AJ25" s="15"/>
      <c r="AK25" s="16"/>
      <c r="AL25" s="16"/>
      <c r="AM25" s="15"/>
      <c r="AN25" s="16"/>
      <c r="AO25" s="16"/>
      <c r="AP25" s="15"/>
      <c r="AQ25" s="16"/>
      <c r="AR25" s="16"/>
      <c r="AS25" s="15" t="s">
        <v>262</v>
      </c>
      <c r="AT25" s="16" t="s">
        <v>267</v>
      </c>
      <c r="AU25" s="16">
        <v>859.66</v>
      </c>
      <c r="AV25" s="26" t="s">
        <v>313</v>
      </c>
      <c r="AW25" s="16"/>
      <c r="AX25" s="16">
        <v>125.97</v>
      </c>
      <c r="AY25" s="15"/>
      <c r="AZ25" s="16"/>
      <c r="BA25" s="16"/>
      <c r="BB25" s="26" t="s">
        <v>313</v>
      </c>
      <c r="BC25" s="16"/>
      <c r="BD25" s="16">
        <v>125.97</v>
      </c>
      <c r="BE25" s="15" t="s">
        <v>341</v>
      </c>
      <c r="BF25" s="16" t="s">
        <v>340</v>
      </c>
      <c r="BG25" s="16">
        <v>338.76</v>
      </c>
      <c r="BH25" s="26" t="s">
        <v>390</v>
      </c>
      <c r="BI25" s="16"/>
      <c r="BJ25" s="16">
        <v>41.99</v>
      </c>
      <c r="BK25" s="16" t="s">
        <v>391</v>
      </c>
      <c r="BL25" s="16"/>
      <c r="BM25" s="16">
        <v>41.98</v>
      </c>
      <c r="BN25" s="16" t="s">
        <v>392</v>
      </c>
      <c r="BO25" s="16"/>
      <c r="BP25" s="16">
        <v>713.82</v>
      </c>
      <c r="BS25" s="15"/>
      <c r="BT25" s="16"/>
      <c r="BU25" s="16"/>
      <c r="BV25" s="18" t="s">
        <v>384</v>
      </c>
      <c r="BW25" s="18"/>
      <c r="BX25" s="16">
        <v>171.84</v>
      </c>
      <c r="BY25" s="18" t="s">
        <v>384</v>
      </c>
      <c r="BZ25" s="18"/>
      <c r="CA25" s="16">
        <v>171.84</v>
      </c>
      <c r="CB25" s="18" t="s">
        <v>384</v>
      </c>
      <c r="CC25" s="18"/>
      <c r="CD25" s="16">
        <v>171.84</v>
      </c>
      <c r="CE25" s="18" t="s">
        <v>384</v>
      </c>
      <c r="CF25" s="18"/>
      <c r="CG25" s="16">
        <v>171.84</v>
      </c>
      <c r="CH25" s="18" t="s">
        <v>384</v>
      </c>
      <c r="CI25" s="18"/>
      <c r="CJ25" s="16">
        <v>171.84</v>
      </c>
      <c r="CK25" s="18"/>
      <c r="CL25" s="18"/>
      <c r="CM25" s="16"/>
      <c r="CN25" s="18"/>
      <c r="CO25" s="18"/>
      <c r="CP25" s="16"/>
      <c r="CQ25" s="18"/>
      <c r="CR25" s="18"/>
      <c r="CS25" s="16"/>
      <c r="CT25" s="18"/>
      <c r="CU25" s="18"/>
      <c r="CV25" s="16"/>
      <c r="CW25" s="18"/>
      <c r="CX25" s="18"/>
      <c r="CY25" s="16"/>
      <c r="CZ25" s="18"/>
      <c r="DA25" s="18"/>
      <c r="DB25" s="16"/>
      <c r="DC25" s="18"/>
      <c r="DD25" s="18"/>
      <c r="DE25" s="16"/>
      <c r="DH25" s="18"/>
      <c r="DI25" s="18"/>
      <c r="DJ25" s="16"/>
      <c r="DK25" s="18"/>
      <c r="DL25" s="18"/>
      <c r="DM25" s="16"/>
      <c r="DN25" s="18" t="s">
        <v>511</v>
      </c>
      <c r="DO25" s="18" t="s">
        <v>512</v>
      </c>
      <c r="DP25" s="82">
        <v>170.04</v>
      </c>
      <c r="DQ25" s="18"/>
      <c r="DR25" s="18"/>
      <c r="DS25" s="16"/>
      <c r="DT25" s="18"/>
      <c r="DU25" s="18"/>
      <c r="DV25" s="16"/>
      <c r="DW25" s="18"/>
      <c r="DX25" s="18"/>
      <c r="DY25" s="16"/>
      <c r="DZ25" s="18"/>
      <c r="EA25" s="18"/>
      <c r="EB25" s="16"/>
      <c r="EC25" s="18"/>
      <c r="ED25" s="18"/>
      <c r="EE25" s="16"/>
      <c r="EF25" s="18"/>
      <c r="EG25" s="18"/>
      <c r="EH25" s="16"/>
      <c r="EI25" s="18"/>
      <c r="EJ25" s="18"/>
      <c r="EK25" s="16"/>
      <c r="EL25" s="18"/>
      <c r="EM25" s="18"/>
      <c r="EN25" s="16"/>
      <c r="EO25" s="18"/>
      <c r="EP25" s="18"/>
      <c r="EQ25" s="16"/>
      <c r="ER25" s="16"/>
      <c r="ES25" s="16"/>
      <c r="ET25" s="75"/>
      <c r="EU25" s="16"/>
      <c r="EV25" s="16"/>
      <c r="EW25" s="75"/>
      <c r="EX25" s="16"/>
      <c r="EY25" s="16"/>
      <c r="EZ25" s="75" t="s">
        <v>655</v>
      </c>
      <c r="FA25" s="16" t="s">
        <v>629</v>
      </c>
      <c r="FB25" s="16">
        <v>494.16</v>
      </c>
      <c r="FC25" s="75" t="s">
        <v>656</v>
      </c>
      <c r="FD25" s="16" t="s">
        <v>657</v>
      </c>
      <c r="FE25" s="16">
        <v>588.76</v>
      </c>
      <c r="FF25" s="75" t="s">
        <v>658</v>
      </c>
      <c r="FG25" s="16" t="s">
        <v>653</v>
      </c>
      <c r="FH25" s="16">
        <v>2427.74</v>
      </c>
      <c r="FI25" s="75"/>
      <c r="FJ25" s="16"/>
      <c r="FK25" s="16"/>
      <c r="FL25" s="75"/>
      <c r="FM25" s="16"/>
      <c r="FN25" s="16"/>
      <c r="FO25" s="75"/>
      <c r="FP25" s="16"/>
      <c r="FQ25" s="16"/>
      <c r="FR25" s="75" t="s">
        <v>659</v>
      </c>
      <c r="FS25" s="16" t="s">
        <v>660</v>
      </c>
      <c r="FT25" s="16">
        <v>15287.25</v>
      </c>
    </row>
    <row r="26" spans="1:176" ht="27" customHeight="1">
      <c r="A26" s="15"/>
      <c r="B26" s="15" t="s">
        <v>18</v>
      </c>
      <c r="C26" s="16">
        <v>209.94</v>
      </c>
      <c r="D26" s="15" t="s">
        <v>18</v>
      </c>
      <c r="E26" s="16">
        <v>209.94</v>
      </c>
      <c r="F26" s="15" t="s">
        <v>18</v>
      </c>
      <c r="G26" s="16">
        <v>209.94</v>
      </c>
      <c r="H26" s="15" t="s">
        <v>18</v>
      </c>
      <c r="I26" s="16">
        <v>209.94</v>
      </c>
      <c r="J26" s="15" t="s">
        <v>18</v>
      </c>
      <c r="K26" s="16">
        <v>209.94</v>
      </c>
      <c r="L26" s="15" t="s">
        <v>18</v>
      </c>
      <c r="M26" s="16">
        <v>209.94</v>
      </c>
      <c r="N26" s="15" t="s">
        <v>18</v>
      </c>
      <c r="O26" s="16">
        <v>209.94</v>
      </c>
      <c r="P26" s="15" t="s">
        <v>18</v>
      </c>
      <c r="Q26" s="16">
        <v>209.94</v>
      </c>
      <c r="R26" s="15" t="s">
        <v>18</v>
      </c>
      <c r="S26" s="17">
        <f t="shared" si="0"/>
        <v>1679.5200000000002</v>
      </c>
      <c r="T26" s="11" t="s">
        <v>4</v>
      </c>
      <c r="U26" s="16"/>
      <c r="V26" s="16">
        <v>6675.93</v>
      </c>
      <c r="W26" s="61" t="s">
        <v>99</v>
      </c>
      <c r="X26" s="62" t="s">
        <v>100</v>
      </c>
      <c r="Y26" s="63">
        <v>502.57</v>
      </c>
      <c r="Z26" s="15"/>
      <c r="AA26" s="16"/>
      <c r="AB26" s="21"/>
      <c r="AC26" s="61" t="s">
        <v>156</v>
      </c>
      <c r="AD26" s="61" t="s">
        <v>157</v>
      </c>
      <c r="AE26" s="61">
        <v>10686.49</v>
      </c>
      <c r="AF26" s="15"/>
      <c r="AG26" s="26" t="s">
        <v>390</v>
      </c>
      <c r="AH26" s="16"/>
      <c r="AI26" s="16">
        <v>41.99</v>
      </c>
      <c r="AJ26" s="15"/>
      <c r="AK26" s="16"/>
      <c r="AL26" s="16"/>
      <c r="AM26" s="15"/>
      <c r="AN26" s="16"/>
      <c r="AO26" s="16"/>
      <c r="AP26" s="15"/>
      <c r="AQ26" s="16"/>
      <c r="AR26" s="16"/>
      <c r="AS26" s="15" t="s">
        <v>210</v>
      </c>
      <c r="AT26" s="16"/>
      <c r="AU26" s="16">
        <v>7179.78</v>
      </c>
      <c r="AV26" s="15"/>
      <c r="AW26" s="16"/>
      <c r="AX26" s="16"/>
      <c r="AY26" s="15"/>
      <c r="AZ26" s="16"/>
      <c r="BA26" s="16"/>
      <c r="BB26" s="15"/>
      <c r="BC26" s="16"/>
      <c r="BD26" s="16"/>
      <c r="BE26" s="15" t="s">
        <v>334</v>
      </c>
      <c r="BF26" s="16" t="s">
        <v>340</v>
      </c>
      <c r="BG26" s="16">
        <v>2129.32</v>
      </c>
      <c r="BH26" s="16" t="s">
        <v>391</v>
      </c>
      <c r="BI26" s="16"/>
      <c r="BJ26" s="16">
        <v>41.98</v>
      </c>
      <c r="BK26" s="26" t="s">
        <v>313</v>
      </c>
      <c r="BL26" s="16"/>
      <c r="BM26" s="16">
        <v>125.97</v>
      </c>
      <c r="BN26" s="26" t="s">
        <v>313</v>
      </c>
      <c r="BO26" s="16"/>
      <c r="BP26" s="16">
        <v>125.97</v>
      </c>
      <c r="BS26" s="15"/>
      <c r="BT26" s="16"/>
      <c r="BU26" s="16"/>
      <c r="BV26" s="11" t="s">
        <v>382</v>
      </c>
      <c r="BW26" s="16"/>
      <c r="BX26" s="23">
        <v>138.73</v>
      </c>
      <c r="BY26" s="11" t="s">
        <v>382</v>
      </c>
      <c r="BZ26" s="16"/>
      <c r="CA26" s="23">
        <v>138.73</v>
      </c>
      <c r="CB26" s="11" t="s">
        <v>382</v>
      </c>
      <c r="CC26" s="16"/>
      <c r="CD26" s="23">
        <v>138.73</v>
      </c>
      <c r="CE26" s="11" t="s">
        <v>382</v>
      </c>
      <c r="CF26" s="16"/>
      <c r="CG26" s="23">
        <v>138.73</v>
      </c>
      <c r="CH26" s="11" t="s">
        <v>382</v>
      </c>
      <c r="CI26" s="16"/>
      <c r="CJ26" s="23">
        <v>138.73</v>
      </c>
      <c r="CK26" s="11" t="s">
        <v>382</v>
      </c>
      <c r="CL26" s="16"/>
      <c r="CM26" s="23">
        <v>138.73</v>
      </c>
      <c r="CN26" s="11" t="s">
        <v>382</v>
      </c>
      <c r="CO26" s="16"/>
      <c r="CP26" s="23">
        <v>138.73</v>
      </c>
      <c r="CQ26" s="11" t="s">
        <v>382</v>
      </c>
      <c r="CR26" s="16"/>
      <c r="CS26" s="23">
        <v>138.73</v>
      </c>
      <c r="CT26" s="11" t="s">
        <v>382</v>
      </c>
      <c r="CU26" s="16"/>
      <c r="CV26" s="23">
        <v>138.73</v>
      </c>
      <c r="CW26" s="11" t="s">
        <v>382</v>
      </c>
      <c r="CX26" s="16"/>
      <c r="CY26" s="23">
        <v>138.73</v>
      </c>
      <c r="CZ26" s="11" t="s">
        <v>382</v>
      </c>
      <c r="DA26" s="16"/>
      <c r="DB26" s="23">
        <v>138.73</v>
      </c>
      <c r="DC26" s="11" t="s">
        <v>382</v>
      </c>
      <c r="DD26" s="16"/>
      <c r="DE26" s="23">
        <v>138.73</v>
      </c>
      <c r="DH26" s="11"/>
      <c r="DI26" s="16"/>
      <c r="DJ26" s="23"/>
      <c r="DK26" s="11"/>
      <c r="DL26" s="16"/>
      <c r="DM26" s="23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5"/>
      <c r="EP26" s="16"/>
      <c r="EQ26" s="16"/>
      <c r="ER26" s="16"/>
      <c r="ES26" s="16"/>
      <c r="ET26" s="18"/>
      <c r="EU26" s="18"/>
      <c r="EV26" s="16"/>
      <c r="EW26" s="18"/>
      <c r="EX26" s="18"/>
      <c r="EY26" s="16"/>
      <c r="EZ26" s="18" t="s">
        <v>661</v>
      </c>
      <c r="FA26" s="18" t="s">
        <v>629</v>
      </c>
      <c r="FB26" s="16">
        <v>667.68</v>
      </c>
      <c r="FC26" s="18" t="s">
        <v>579</v>
      </c>
      <c r="FD26" s="18" t="s">
        <v>662</v>
      </c>
      <c r="FE26" s="16">
        <v>80.69</v>
      </c>
      <c r="FF26" s="18" t="s">
        <v>579</v>
      </c>
      <c r="FG26" s="18" t="s">
        <v>663</v>
      </c>
      <c r="FH26" s="16">
        <v>80.69</v>
      </c>
      <c r="FI26" s="18"/>
      <c r="FJ26" s="18"/>
      <c r="FK26" s="16"/>
      <c r="FL26" s="18"/>
      <c r="FM26" s="18"/>
      <c r="FN26" s="16"/>
      <c r="FO26" s="18"/>
      <c r="FP26" s="18"/>
      <c r="FQ26" s="16"/>
      <c r="FR26" s="18" t="s">
        <v>664</v>
      </c>
      <c r="FS26" s="18" t="s">
        <v>665</v>
      </c>
      <c r="FT26" s="16">
        <v>389.14</v>
      </c>
    </row>
    <row r="27" spans="1:176" ht="24.75" customHeight="1">
      <c r="A27" s="11"/>
      <c r="B27" s="15" t="s">
        <v>18</v>
      </c>
      <c r="C27" s="16">
        <v>6675.93</v>
      </c>
      <c r="D27" s="15" t="s">
        <v>18</v>
      </c>
      <c r="E27" s="16">
        <v>6675.93</v>
      </c>
      <c r="F27" s="15" t="s">
        <v>18</v>
      </c>
      <c r="G27" s="16">
        <v>6675.93</v>
      </c>
      <c r="H27" s="15" t="s">
        <v>18</v>
      </c>
      <c r="I27" s="16">
        <v>6675.93</v>
      </c>
      <c r="J27" s="15" t="s">
        <v>18</v>
      </c>
      <c r="K27" s="16">
        <v>6675.93</v>
      </c>
      <c r="L27" s="15" t="s">
        <v>18</v>
      </c>
      <c r="M27" s="16">
        <v>6675.93</v>
      </c>
      <c r="N27" s="15" t="s">
        <v>18</v>
      </c>
      <c r="O27" s="16">
        <v>6675.93</v>
      </c>
      <c r="P27" s="15" t="s">
        <v>18</v>
      </c>
      <c r="Q27" s="16">
        <v>6675.93</v>
      </c>
      <c r="R27" s="15" t="s">
        <v>18</v>
      </c>
      <c r="S27" s="17">
        <f t="shared" si="0"/>
        <v>53407.44</v>
      </c>
      <c r="T27" s="11" t="s">
        <v>6</v>
      </c>
      <c r="U27" s="16"/>
      <c r="V27" s="16">
        <v>2813.13</v>
      </c>
      <c r="W27" s="61" t="s">
        <v>101</v>
      </c>
      <c r="X27" s="62" t="s">
        <v>102</v>
      </c>
      <c r="Y27" s="63">
        <v>502.57</v>
      </c>
      <c r="Z27" s="15"/>
      <c r="AA27" s="16"/>
      <c r="AB27" s="21"/>
      <c r="AC27" s="61" t="s">
        <v>158</v>
      </c>
      <c r="AD27" s="61" t="s">
        <v>159</v>
      </c>
      <c r="AE27" s="61">
        <v>10686.49</v>
      </c>
      <c r="AF27" s="15"/>
      <c r="AG27" s="16" t="s">
        <v>391</v>
      </c>
      <c r="AH27" s="16"/>
      <c r="AI27" s="16">
        <v>41.98</v>
      </c>
      <c r="AJ27" s="15"/>
      <c r="AK27" s="16"/>
      <c r="AL27" s="16"/>
      <c r="AM27" s="15"/>
      <c r="AN27" s="16"/>
      <c r="AO27" s="16"/>
      <c r="AP27" s="15"/>
      <c r="AQ27" s="16"/>
      <c r="AR27" s="16"/>
      <c r="AS27" s="15" t="s">
        <v>268</v>
      </c>
      <c r="AT27" s="16"/>
      <c r="AU27" s="16">
        <v>1633.44</v>
      </c>
      <c r="AV27" s="15"/>
      <c r="AW27" s="16"/>
      <c r="AX27" s="16"/>
      <c r="AY27" s="15"/>
      <c r="AZ27" s="16"/>
      <c r="BA27" s="16"/>
      <c r="BB27" s="15"/>
      <c r="BC27" s="16"/>
      <c r="BD27" s="16"/>
      <c r="BE27" s="15" t="s">
        <v>339</v>
      </c>
      <c r="BF27" s="16" t="s">
        <v>342</v>
      </c>
      <c r="BG27" s="16">
        <v>392.62</v>
      </c>
      <c r="BH27" s="26" t="s">
        <v>313</v>
      </c>
      <c r="BI27" s="16"/>
      <c r="BJ27" s="16">
        <v>125.97</v>
      </c>
      <c r="BK27" s="15"/>
      <c r="BL27" s="16"/>
      <c r="BM27" s="16"/>
      <c r="BN27" s="15"/>
      <c r="BO27" s="16"/>
      <c r="BP27" s="16"/>
      <c r="BS27" s="15"/>
      <c r="BT27" s="16"/>
      <c r="BU27" s="16"/>
      <c r="BV27" s="15" t="s">
        <v>313</v>
      </c>
      <c r="BW27" s="16"/>
      <c r="BX27" s="16">
        <v>125.97</v>
      </c>
      <c r="BY27" s="15" t="s">
        <v>313</v>
      </c>
      <c r="BZ27" s="16"/>
      <c r="CA27" s="16">
        <v>125.97</v>
      </c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15"/>
      <c r="DD27" s="16"/>
      <c r="DE27" s="16"/>
      <c r="DH27" s="15"/>
      <c r="DI27" s="16"/>
      <c r="DJ27" s="16"/>
      <c r="DK27" s="15"/>
      <c r="DL27" s="16"/>
      <c r="DM27" s="16"/>
      <c r="DN27" s="18" t="s">
        <v>262</v>
      </c>
      <c r="DO27" s="20"/>
      <c r="DP27" s="74">
        <v>923.76</v>
      </c>
      <c r="DQ27" s="18" t="s">
        <v>262</v>
      </c>
      <c r="DR27" s="20"/>
      <c r="DS27" s="74">
        <v>923.76</v>
      </c>
      <c r="DT27" s="18" t="s">
        <v>262</v>
      </c>
      <c r="DU27" s="20"/>
      <c r="DV27" s="74">
        <v>923.76</v>
      </c>
      <c r="DW27" s="18" t="s">
        <v>262</v>
      </c>
      <c r="DX27" s="20"/>
      <c r="DY27" s="74">
        <v>923.76</v>
      </c>
      <c r="DZ27" s="18" t="s">
        <v>262</v>
      </c>
      <c r="EA27" s="20"/>
      <c r="EB27" s="74">
        <v>923.76</v>
      </c>
      <c r="EC27" s="18" t="s">
        <v>262</v>
      </c>
      <c r="ED27" s="20"/>
      <c r="EE27" s="74">
        <v>923.76</v>
      </c>
      <c r="EF27" s="18" t="s">
        <v>262</v>
      </c>
      <c r="EG27" s="20"/>
      <c r="EH27" s="74">
        <v>923.76</v>
      </c>
      <c r="EI27" s="18" t="s">
        <v>262</v>
      </c>
      <c r="EJ27" s="20"/>
      <c r="EK27" s="74">
        <v>923.76</v>
      </c>
      <c r="EL27" s="18" t="s">
        <v>262</v>
      </c>
      <c r="EM27" s="20"/>
      <c r="EN27" s="74">
        <v>923.76</v>
      </c>
      <c r="EO27" s="18" t="s">
        <v>262</v>
      </c>
      <c r="EP27" s="20"/>
      <c r="EQ27" s="74">
        <v>923.76</v>
      </c>
      <c r="ER27" s="19"/>
      <c r="ES27" s="19"/>
      <c r="ET27" s="75"/>
      <c r="EU27" s="16"/>
      <c r="EV27" s="16"/>
      <c r="EW27" s="75"/>
      <c r="EX27" s="16"/>
      <c r="EY27" s="16"/>
      <c r="EZ27" s="75" t="s">
        <v>666</v>
      </c>
      <c r="FA27" s="16" t="s">
        <v>629</v>
      </c>
      <c r="FB27" s="16">
        <v>2084.16</v>
      </c>
      <c r="FC27" s="75"/>
      <c r="FD27" s="16"/>
      <c r="FE27" s="16"/>
      <c r="FF27" s="75" t="s">
        <v>667</v>
      </c>
      <c r="FG27" s="16" t="s">
        <v>668</v>
      </c>
      <c r="FH27" s="16">
        <v>2643.12</v>
      </c>
      <c r="FI27" s="75"/>
      <c r="FJ27" s="16"/>
      <c r="FK27" s="16"/>
      <c r="FL27" s="75"/>
      <c r="FM27" s="16"/>
      <c r="FN27" s="16"/>
      <c r="FO27" s="75"/>
      <c r="FP27" s="16"/>
      <c r="FQ27" s="16"/>
      <c r="FR27" s="75"/>
      <c r="FS27" s="16"/>
      <c r="FT27" s="16"/>
    </row>
    <row r="28" spans="1:176" ht="33.75" customHeight="1">
      <c r="A28" s="11"/>
      <c r="B28" s="15" t="s">
        <v>18</v>
      </c>
      <c r="C28" s="16">
        <v>125.96</v>
      </c>
      <c r="D28" s="15" t="s">
        <v>18</v>
      </c>
      <c r="E28" s="16">
        <v>125.96</v>
      </c>
      <c r="F28" s="15" t="s">
        <v>18</v>
      </c>
      <c r="G28" s="16">
        <v>125.96</v>
      </c>
      <c r="H28" s="15" t="s">
        <v>18</v>
      </c>
      <c r="I28" s="16">
        <v>125.96</v>
      </c>
      <c r="J28" s="15" t="s">
        <v>18</v>
      </c>
      <c r="K28" s="16">
        <v>125.96</v>
      </c>
      <c r="L28" s="15" t="s">
        <v>18</v>
      </c>
      <c r="M28" s="16">
        <v>125.96</v>
      </c>
      <c r="N28" s="15" t="s">
        <v>18</v>
      </c>
      <c r="O28" s="16">
        <v>125.96</v>
      </c>
      <c r="P28" s="15" t="s">
        <v>18</v>
      </c>
      <c r="Q28" s="16">
        <v>125.96</v>
      </c>
      <c r="R28" s="15" t="s">
        <v>18</v>
      </c>
      <c r="S28" s="17">
        <f t="shared" si="0"/>
        <v>1007.6800000000001</v>
      </c>
      <c r="T28" s="26" t="s">
        <v>208</v>
      </c>
      <c r="U28" s="16"/>
      <c r="V28" s="16">
        <v>54.36</v>
      </c>
      <c r="W28" s="18" t="s">
        <v>5</v>
      </c>
      <c r="X28" s="20"/>
      <c r="Y28" s="19">
        <v>138.73</v>
      </c>
      <c r="Z28" s="26"/>
      <c r="AA28" s="16"/>
      <c r="AB28" s="21"/>
      <c r="AC28" s="61" t="s">
        <v>160</v>
      </c>
      <c r="AD28" s="62" t="s">
        <v>161</v>
      </c>
      <c r="AE28" s="62">
        <f>6377.17/10</f>
        <v>637.717</v>
      </c>
      <c r="AF28" s="16"/>
      <c r="AG28" s="26" t="s">
        <v>313</v>
      </c>
      <c r="AH28" s="16"/>
      <c r="AI28" s="16">
        <v>125.97</v>
      </c>
      <c r="AJ28" s="26"/>
      <c r="AK28" s="16"/>
      <c r="AL28" s="16"/>
      <c r="AM28" s="26"/>
      <c r="AN28" s="16"/>
      <c r="AO28" s="16"/>
      <c r="AP28" s="26"/>
      <c r="AQ28" s="16"/>
      <c r="AR28" s="16"/>
      <c r="AS28" s="15" t="s">
        <v>388</v>
      </c>
      <c r="AT28" s="16" t="s">
        <v>389</v>
      </c>
      <c r="AU28" s="16">
        <v>11774.93</v>
      </c>
      <c r="AV28" s="26"/>
      <c r="AW28" s="16"/>
      <c r="AX28" s="16"/>
      <c r="AY28" s="26"/>
      <c r="AZ28" s="16"/>
      <c r="BA28" s="16"/>
      <c r="BB28" s="26"/>
      <c r="BC28" s="16"/>
      <c r="BD28" s="16"/>
      <c r="BE28" s="26" t="s">
        <v>343</v>
      </c>
      <c r="BF28" s="16" t="s">
        <v>344</v>
      </c>
      <c r="BG28" s="16">
        <v>4373.6</v>
      </c>
      <c r="BH28" s="26"/>
      <c r="BI28" s="16"/>
      <c r="BJ28" s="16"/>
      <c r="BK28" s="26"/>
      <c r="BL28" s="16"/>
      <c r="BM28" s="16"/>
      <c r="BN28" s="26"/>
      <c r="BO28" s="16"/>
      <c r="BP28" s="16"/>
      <c r="BS28" s="26"/>
      <c r="BT28" s="16"/>
      <c r="BU28" s="16"/>
      <c r="BV28" s="15" t="s">
        <v>439</v>
      </c>
      <c r="BW28" s="16"/>
      <c r="BX28" s="16">
        <v>6760.23</v>
      </c>
      <c r="BY28" s="15" t="s">
        <v>439</v>
      </c>
      <c r="BZ28" s="16"/>
      <c r="CA28" s="16">
        <v>6760.23</v>
      </c>
      <c r="CB28" s="15" t="s">
        <v>439</v>
      </c>
      <c r="CC28" s="16"/>
      <c r="CD28" s="16">
        <v>6760.23</v>
      </c>
      <c r="CE28" s="15" t="s">
        <v>439</v>
      </c>
      <c r="CF28" s="16"/>
      <c r="CG28" s="16">
        <v>6760.23</v>
      </c>
      <c r="CH28" s="15" t="s">
        <v>439</v>
      </c>
      <c r="CI28" s="16"/>
      <c r="CJ28" s="16">
        <v>6760.23</v>
      </c>
      <c r="CK28" s="15" t="s">
        <v>439</v>
      </c>
      <c r="CL28" s="16"/>
      <c r="CM28" s="16">
        <v>6760.23</v>
      </c>
      <c r="CN28" s="15" t="s">
        <v>439</v>
      </c>
      <c r="CO28" s="16"/>
      <c r="CP28" s="16">
        <v>6760.23</v>
      </c>
      <c r="CQ28" s="15" t="s">
        <v>439</v>
      </c>
      <c r="CR28" s="16"/>
      <c r="CS28" s="16">
        <v>6760.23</v>
      </c>
      <c r="CT28" s="15" t="s">
        <v>439</v>
      </c>
      <c r="CU28" s="16"/>
      <c r="CV28" s="16">
        <v>6760.23</v>
      </c>
      <c r="CW28" s="15" t="s">
        <v>439</v>
      </c>
      <c r="CX28" s="16"/>
      <c r="CY28" s="16">
        <v>6760.23</v>
      </c>
      <c r="CZ28" s="15" t="s">
        <v>439</v>
      </c>
      <c r="DA28" s="16"/>
      <c r="DB28" s="16">
        <v>6760.23</v>
      </c>
      <c r="DC28" s="15" t="s">
        <v>439</v>
      </c>
      <c r="DD28" s="16"/>
      <c r="DE28" s="16">
        <v>6760.23</v>
      </c>
      <c r="DH28" s="15" t="s">
        <v>439</v>
      </c>
      <c r="DI28" s="16"/>
      <c r="DJ28" s="62">
        <v>7600.01</v>
      </c>
      <c r="DK28" s="80" t="s">
        <v>439</v>
      </c>
      <c r="DL28" s="16"/>
      <c r="DM28" s="62">
        <v>7600.01</v>
      </c>
      <c r="DN28" s="80" t="s">
        <v>439</v>
      </c>
      <c r="DO28" s="16"/>
      <c r="DP28" s="62">
        <v>7600.01</v>
      </c>
      <c r="DQ28" s="80" t="s">
        <v>439</v>
      </c>
      <c r="DR28" s="16"/>
      <c r="DS28" s="62">
        <v>7600.01</v>
      </c>
      <c r="DT28" s="80" t="s">
        <v>439</v>
      </c>
      <c r="DU28" s="16"/>
      <c r="DV28" s="62">
        <v>7600.01</v>
      </c>
      <c r="DW28" s="80" t="s">
        <v>439</v>
      </c>
      <c r="DX28" s="16"/>
      <c r="DY28" s="62">
        <v>7600.01</v>
      </c>
      <c r="DZ28" s="80" t="s">
        <v>439</v>
      </c>
      <c r="EA28" s="16"/>
      <c r="EB28" s="62">
        <v>7600.01</v>
      </c>
      <c r="EC28" s="80" t="s">
        <v>439</v>
      </c>
      <c r="ED28" s="16"/>
      <c r="EE28" s="62">
        <v>7600.01</v>
      </c>
      <c r="EF28" s="80" t="s">
        <v>439</v>
      </c>
      <c r="EG28" s="16"/>
      <c r="EH28" s="62">
        <v>7600.01</v>
      </c>
      <c r="EI28" s="80" t="s">
        <v>439</v>
      </c>
      <c r="EJ28" s="16"/>
      <c r="EK28" s="62">
        <v>7600.01</v>
      </c>
      <c r="EL28" s="80" t="s">
        <v>439</v>
      </c>
      <c r="EM28" s="16"/>
      <c r="EN28" s="62">
        <v>7600.01</v>
      </c>
      <c r="EO28" s="80" t="s">
        <v>439</v>
      </c>
      <c r="EP28" s="16"/>
      <c r="EQ28" s="62">
        <v>7600.01</v>
      </c>
      <c r="ER28" s="16"/>
      <c r="ES28" s="16"/>
      <c r="ET28" s="18"/>
      <c r="EU28" s="20"/>
      <c r="EV28" s="19"/>
      <c r="EW28" s="18"/>
      <c r="EX28" s="20"/>
      <c r="EY28" s="19"/>
      <c r="EZ28" s="18" t="s">
        <v>669</v>
      </c>
      <c r="FA28" s="20" t="s">
        <v>629</v>
      </c>
      <c r="FB28" s="19">
        <v>1042.05</v>
      </c>
      <c r="FC28" s="18"/>
      <c r="FD28" s="20"/>
      <c r="FE28" s="19"/>
      <c r="FF28" s="18" t="s">
        <v>579</v>
      </c>
      <c r="FG28" s="20" t="s">
        <v>670</v>
      </c>
      <c r="FH28" s="19">
        <v>80.69</v>
      </c>
      <c r="FI28" s="18"/>
      <c r="FJ28" s="20"/>
      <c r="FK28" s="19"/>
      <c r="FL28" s="18"/>
      <c r="FM28" s="20"/>
      <c r="FN28" s="19"/>
      <c r="FO28" s="18"/>
      <c r="FP28" s="20"/>
      <c r="FQ28" s="19"/>
      <c r="FR28" s="18"/>
      <c r="FS28" s="20"/>
      <c r="FT28" s="19"/>
    </row>
    <row r="29" spans="1:176" ht="42" customHeight="1">
      <c r="A29" s="11"/>
      <c r="B29" s="15" t="s">
        <v>18</v>
      </c>
      <c r="C29" s="16">
        <v>83.97</v>
      </c>
      <c r="D29" s="15" t="s">
        <v>18</v>
      </c>
      <c r="E29" s="16">
        <v>83.97</v>
      </c>
      <c r="F29" s="15" t="s">
        <v>18</v>
      </c>
      <c r="G29" s="16">
        <v>83.97</v>
      </c>
      <c r="H29" s="15" t="s">
        <v>18</v>
      </c>
      <c r="I29" s="16">
        <v>83.97</v>
      </c>
      <c r="J29" s="15" t="s">
        <v>18</v>
      </c>
      <c r="K29" s="16">
        <v>83.97</v>
      </c>
      <c r="L29" s="15" t="s">
        <v>18</v>
      </c>
      <c r="M29" s="16">
        <v>83.97</v>
      </c>
      <c r="N29" s="15" t="s">
        <v>18</v>
      </c>
      <c r="O29" s="16">
        <v>83.97</v>
      </c>
      <c r="P29" s="15" t="s">
        <v>18</v>
      </c>
      <c r="Q29" s="16">
        <v>83.97</v>
      </c>
      <c r="R29" s="15" t="s">
        <v>18</v>
      </c>
      <c r="S29" s="17">
        <f t="shared" si="0"/>
        <v>671.7600000000001</v>
      </c>
      <c r="T29" s="15"/>
      <c r="U29" s="16"/>
      <c r="V29" s="16"/>
      <c r="W29" s="15" t="s">
        <v>209</v>
      </c>
      <c r="X29" s="16"/>
      <c r="Y29" s="21">
        <v>859.66</v>
      </c>
      <c r="Z29" s="15"/>
      <c r="AA29" s="16"/>
      <c r="AB29" s="21"/>
      <c r="AC29" s="61" t="s">
        <v>162</v>
      </c>
      <c r="AD29" s="61" t="s">
        <v>163</v>
      </c>
      <c r="AE29" s="61">
        <v>3225.22</v>
      </c>
      <c r="AF29" s="15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26" t="s">
        <v>390</v>
      </c>
      <c r="AT29" s="16"/>
      <c r="AU29" s="16">
        <v>41.99</v>
      </c>
      <c r="AV29" s="15"/>
      <c r="AW29" s="16"/>
      <c r="AX29" s="16"/>
      <c r="AY29" s="15"/>
      <c r="AZ29" s="16"/>
      <c r="BA29" s="16"/>
      <c r="BB29" s="15"/>
      <c r="BC29" s="16"/>
      <c r="BD29" s="16"/>
      <c r="BE29" s="15" t="s">
        <v>345</v>
      </c>
      <c r="BF29" s="16" t="s">
        <v>344</v>
      </c>
      <c r="BG29" s="16">
        <v>10898.15</v>
      </c>
      <c r="BH29" s="15"/>
      <c r="BI29" s="16"/>
      <c r="BJ29" s="16"/>
      <c r="BK29" s="15"/>
      <c r="BL29" s="16"/>
      <c r="BM29" s="16"/>
      <c r="BN29" s="15"/>
      <c r="BO29" s="16"/>
      <c r="BP29" s="16"/>
      <c r="BS29" s="15"/>
      <c r="BT29" s="16"/>
      <c r="BU29" s="16"/>
      <c r="BV29" s="15" t="s">
        <v>440</v>
      </c>
      <c r="BW29" s="16"/>
      <c r="BX29" s="16">
        <v>2099.45</v>
      </c>
      <c r="BY29" s="15" t="s">
        <v>440</v>
      </c>
      <c r="BZ29" s="16"/>
      <c r="CA29" s="16">
        <v>2099.45</v>
      </c>
      <c r="CB29" s="15" t="s">
        <v>440</v>
      </c>
      <c r="CC29" s="16"/>
      <c r="CD29" s="16">
        <v>2099.45</v>
      </c>
      <c r="CE29" s="15" t="s">
        <v>440</v>
      </c>
      <c r="CF29" s="16"/>
      <c r="CG29" s="16">
        <v>2099.45</v>
      </c>
      <c r="CH29" s="15" t="s">
        <v>440</v>
      </c>
      <c r="CI29" s="16"/>
      <c r="CJ29" s="16">
        <v>2099.45</v>
      </c>
      <c r="CK29" s="15" t="s">
        <v>440</v>
      </c>
      <c r="CL29" s="16"/>
      <c r="CM29" s="16">
        <v>2099.45</v>
      </c>
      <c r="CN29" s="15" t="s">
        <v>440</v>
      </c>
      <c r="CO29" s="16"/>
      <c r="CP29" s="16">
        <v>2099.45</v>
      </c>
      <c r="CQ29" s="15" t="s">
        <v>440</v>
      </c>
      <c r="CR29" s="16"/>
      <c r="CS29" s="16">
        <v>2099.45</v>
      </c>
      <c r="CT29" s="15" t="s">
        <v>440</v>
      </c>
      <c r="CU29" s="16"/>
      <c r="CV29" s="16">
        <v>2099.45</v>
      </c>
      <c r="CW29" s="15" t="s">
        <v>440</v>
      </c>
      <c r="CX29" s="16"/>
      <c r="CY29" s="16">
        <v>2099.45</v>
      </c>
      <c r="CZ29" s="15" t="s">
        <v>440</v>
      </c>
      <c r="DA29" s="16"/>
      <c r="DB29" s="16">
        <v>2099.45</v>
      </c>
      <c r="DC29" s="15" t="s">
        <v>440</v>
      </c>
      <c r="DD29" s="16"/>
      <c r="DE29" s="16">
        <v>2099.45</v>
      </c>
      <c r="DH29" s="15" t="s">
        <v>440</v>
      </c>
      <c r="DI29" s="16"/>
      <c r="DJ29" s="62">
        <v>2351.38</v>
      </c>
      <c r="DK29" s="80" t="s">
        <v>440</v>
      </c>
      <c r="DL29" s="16"/>
      <c r="DM29" s="62">
        <v>2351.38</v>
      </c>
      <c r="DN29" s="80" t="s">
        <v>440</v>
      </c>
      <c r="DO29" s="16"/>
      <c r="DP29" s="62">
        <v>2351.38</v>
      </c>
      <c r="DQ29" s="80" t="s">
        <v>440</v>
      </c>
      <c r="DR29" s="16"/>
      <c r="DS29" s="62">
        <v>2351.38</v>
      </c>
      <c r="DT29" s="80" t="s">
        <v>440</v>
      </c>
      <c r="DU29" s="16"/>
      <c r="DV29" s="62">
        <v>2351.38</v>
      </c>
      <c r="DW29" s="80" t="s">
        <v>440</v>
      </c>
      <c r="DX29" s="16"/>
      <c r="DY29" s="62">
        <v>2351.38</v>
      </c>
      <c r="DZ29" s="80" t="s">
        <v>440</v>
      </c>
      <c r="EA29" s="16"/>
      <c r="EB29" s="62">
        <v>2351.38</v>
      </c>
      <c r="EC29" s="80" t="s">
        <v>440</v>
      </c>
      <c r="ED29" s="16"/>
      <c r="EE29" s="62">
        <v>2351.38</v>
      </c>
      <c r="EF29" s="80" t="s">
        <v>440</v>
      </c>
      <c r="EG29" s="16"/>
      <c r="EH29" s="62">
        <v>2351.38</v>
      </c>
      <c r="EI29" s="80" t="s">
        <v>440</v>
      </c>
      <c r="EJ29" s="16"/>
      <c r="EK29" s="62">
        <v>2351.38</v>
      </c>
      <c r="EL29" s="80" t="s">
        <v>440</v>
      </c>
      <c r="EM29" s="16"/>
      <c r="EN29" s="62">
        <v>2351.38</v>
      </c>
      <c r="EO29" s="80" t="s">
        <v>440</v>
      </c>
      <c r="EP29" s="16"/>
      <c r="EQ29" s="62">
        <v>2351.38</v>
      </c>
      <c r="ER29" s="16"/>
      <c r="ES29" s="16"/>
      <c r="ET29" s="75"/>
      <c r="EU29" s="16"/>
      <c r="EV29" s="16"/>
      <c r="EW29" s="75"/>
      <c r="EX29" s="16"/>
      <c r="EY29" s="16"/>
      <c r="EZ29" s="75" t="s">
        <v>671</v>
      </c>
      <c r="FA29" s="16" t="s">
        <v>672</v>
      </c>
      <c r="FB29" s="16">
        <v>164.05</v>
      </c>
      <c r="FC29" s="75"/>
      <c r="FD29" s="16"/>
      <c r="FE29" s="16"/>
      <c r="FF29" s="75"/>
      <c r="FG29" s="16"/>
      <c r="FH29" s="16"/>
      <c r="FI29" s="75"/>
      <c r="FJ29" s="16"/>
      <c r="FK29" s="16"/>
      <c r="FL29" s="75"/>
      <c r="FM29" s="16"/>
      <c r="FN29" s="16"/>
      <c r="FO29" s="75"/>
      <c r="FP29" s="16"/>
      <c r="FQ29" s="16"/>
      <c r="FR29" s="75"/>
      <c r="FS29" s="16"/>
      <c r="FT29" s="16"/>
    </row>
    <row r="30" spans="1:176" ht="51.75" customHeight="1">
      <c r="A30" s="11"/>
      <c r="B30" s="15" t="s">
        <v>18</v>
      </c>
      <c r="C30" s="16">
        <v>2813.13</v>
      </c>
      <c r="D30" s="15" t="s">
        <v>18</v>
      </c>
      <c r="E30" s="16">
        <v>2813.13</v>
      </c>
      <c r="F30" s="15" t="s">
        <v>18</v>
      </c>
      <c r="G30" s="16">
        <v>2813.13</v>
      </c>
      <c r="H30" s="15" t="s">
        <v>18</v>
      </c>
      <c r="I30" s="16">
        <v>2813.13</v>
      </c>
      <c r="J30" s="15" t="s">
        <v>18</v>
      </c>
      <c r="K30" s="16">
        <v>2813.13</v>
      </c>
      <c r="L30" s="15" t="s">
        <v>18</v>
      </c>
      <c r="M30" s="16">
        <v>2813.13</v>
      </c>
      <c r="N30" s="15" t="s">
        <v>18</v>
      </c>
      <c r="O30" s="16">
        <v>2813.13</v>
      </c>
      <c r="P30" s="15" t="s">
        <v>18</v>
      </c>
      <c r="Q30" s="16">
        <v>2813.13</v>
      </c>
      <c r="R30" s="15" t="s">
        <v>18</v>
      </c>
      <c r="S30" s="17">
        <f t="shared" si="0"/>
        <v>22505.040000000005</v>
      </c>
      <c r="T30" s="15"/>
      <c r="U30" s="16"/>
      <c r="V30" s="16"/>
      <c r="W30" s="11" t="s">
        <v>4</v>
      </c>
      <c r="X30" s="16"/>
      <c r="Y30" s="16">
        <v>6675.93</v>
      </c>
      <c r="Z30" s="15"/>
      <c r="AA30" s="16"/>
      <c r="AB30" s="21"/>
      <c r="AC30" s="61" t="s">
        <v>107</v>
      </c>
      <c r="AD30" s="61" t="s">
        <v>164</v>
      </c>
      <c r="AE30" s="61">
        <v>271.16</v>
      </c>
      <c r="AF30" s="15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6" t="s">
        <v>391</v>
      </c>
      <c r="AT30" s="16"/>
      <c r="AU30" s="16">
        <v>41.98</v>
      </c>
      <c r="AV30" s="15"/>
      <c r="AW30" s="16"/>
      <c r="AX30" s="16"/>
      <c r="AY30" s="15"/>
      <c r="AZ30" s="16"/>
      <c r="BA30" s="16"/>
      <c r="BB30" s="15"/>
      <c r="BC30" s="16"/>
      <c r="BD30" s="16"/>
      <c r="BE30" s="15" t="s">
        <v>346</v>
      </c>
      <c r="BF30" s="16" t="s">
        <v>344</v>
      </c>
      <c r="BG30" s="16">
        <v>3613.01</v>
      </c>
      <c r="BH30" s="15"/>
      <c r="BI30" s="16"/>
      <c r="BJ30" s="16"/>
      <c r="BK30" s="15"/>
      <c r="BL30" s="16"/>
      <c r="BM30" s="16"/>
      <c r="BN30" s="15"/>
      <c r="BO30" s="16"/>
      <c r="BP30" s="16"/>
      <c r="BS30" s="15"/>
      <c r="BT30" s="16"/>
      <c r="BU30" s="16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15"/>
      <c r="DD30" s="16"/>
      <c r="DE30" s="16"/>
      <c r="DH30" s="80" t="s">
        <v>3</v>
      </c>
      <c r="DI30" s="16"/>
      <c r="DJ30" s="62">
        <v>125.967</v>
      </c>
      <c r="DK30" s="80" t="s">
        <v>3</v>
      </c>
      <c r="DL30" s="16"/>
      <c r="DM30" s="62">
        <v>125.967</v>
      </c>
      <c r="DN30" s="80" t="s">
        <v>3</v>
      </c>
      <c r="DO30" s="16"/>
      <c r="DP30" s="62">
        <v>125.967</v>
      </c>
      <c r="DQ30" s="80" t="s">
        <v>3</v>
      </c>
      <c r="DR30" s="16"/>
      <c r="DS30" s="62">
        <v>125.967</v>
      </c>
      <c r="DT30" s="80" t="s">
        <v>3</v>
      </c>
      <c r="DU30" s="16"/>
      <c r="DV30" s="62">
        <v>125.967</v>
      </c>
      <c r="DW30" s="80" t="s">
        <v>3</v>
      </c>
      <c r="DX30" s="16"/>
      <c r="DY30" s="62">
        <v>125.967</v>
      </c>
      <c r="DZ30" s="80" t="s">
        <v>3</v>
      </c>
      <c r="EA30" s="16"/>
      <c r="EB30" s="62">
        <v>125.967</v>
      </c>
      <c r="EC30" s="80" t="s">
        <v>3</v>
      </c>
      <c r="ED30" s="16"/>
      <c r="EE30" s="62">
        <v>125.967</v>
      </c>
      <c r="EF30" s="80" t="s">
        <v>3</v>
      </c>
      <c r="EG30" s="16"/>
      <c r="EH30" s="62">
        <v>125.967</v>
      </c>
      <c r="EI30" s="80" t="s">
        <v>3</v>
      </c>
      <c r="EJ30" s="16"/>
      <c r="EK30" s="62">
        <v>125.967</v>
      </c>
      <c r="EL30" s="80" t="s">
        <v>3</v>
      </c>
      <c r="EM30" s="16"/>
      <c r="EN30" s="62">
        <v>125.967</v>
      </c>
      <c r="EO30" s="80" t="s">
        <v>3</v>
      </c>
      <c r="EP30" s="16"/>
      <c r="EQ30" s="62">
        <v>125.967</v>
      </c>
      <c r="ER30" s="16"/>
      <c r="ES30" s="16"/>
      <c r="ET30" s="75"/>
      <c r="EU30" s="16"/>
      <c r="EV30" s="16"/>
      <c r="EW30" s="75"/>
      <c r="EX30" s="16"/>
      <c r="EY30" s="16"/>
      <c r="EZ30" s="75" t="s">
        <v>673</v>
      </c>
      <c r="FA30" s="16" t="s">
        <v>674</v>
      </c>
      <c r="FB30" s="16">
        <v>3989.36</v>
      </c>
      <c r="FC30" s="75"/>
      <c r="FD30" s="16"/>
      <c r="FE30" s="16"/>
      <c r="FF30" s="75"/>
      <c r="FG30" s="16"/>
      <c r="FH30" s="16"/>
      <c r="FI30" s="75"/>
      <c r="FJ30" s="16"/>
      <c r="FK30" s="16"/>
      <c r="FL30" s="75"/>
      <c r="FM30" s="16"/>
      <c r="FN30" s="16"/>
      <c r="FO30" s="75"/>
      <c r="FP30" s="16"/>
      <c r="FQ30" s="16"/>
      <c r="FR30" s="75"/>
      <c r="FS30" s="16"/>
      <c r="FT30" s="16"/>
    </row>
    <row r="31" spans="1:176" ht="30.75" customHeight="1">
      <c r="A31" s="11"/>
      <c r="B31" s="15" t="s">
        <v>28</v>
      </c>
      <c r="C31" s="16">
        <v>2761.08</v>
      </c>
      <c r="D31" s="15" t="s">
        <v>29</v>
      </c>
      <c r="E31" s="16">
        <v>2713.2</v>
      </c>
      <c r="F31" s="15" t="s">
        <v>30</v>
      </c>
      <c r="G31" s="16">
        <v>2745.12</v>
      </c>
      <c r="H31" s="15" t="s">
        <v>31</v>
      </c>
      <c r="I31" s="16">
        <v>2681.28</v>
      </c>
      <c r="J31" s="15" t="s">
        <v>32</v>
      </c>
      <c r="K31" s="16">
        <v>2697.24</v>
      </c>
      <c r="L31" s="16" t="s">
        <v>34</v>
      </c>
      <c r="M31" s="16">
        <v>2665.32</v>
      </c>
      <c r="N31" s="16" t="s">
        <v>32</v>
      </c>
      <c r="O31" s="16">
        <v>2697.24</v>
      </c>
      <c r="P31" s="16" t="s">
        <v>34</v>
      </c>
      <c r="Q31" s="16">
        <v>2665.32</v>
      </c>
      <c r="R31" s="15" t="s">
        <v>29</v>
      </c>
      <c r="S31" s="17">
        <f t="shared" si="0"/>
        <v>21625.8</v>
      </c>
      <c r="T31" s="26"/>
      <c r="U31" s="16"/>
      <c r="V31" s="16"/>
      <c r="W31" s="11" t="s">
        <v>6</v>
      </c>
      <c r="X31" s="16"/>
      <c r="Y31" s="16">
        <v>2813.13</v>
      </c>
      <c r="Z31" s="26"/>
      <c r="AA31" s="16"/>
      <c r="AB31" s="21"/>
      <c r="AC31" s="15" t="s">
        <v>188</v>
      </c>
      <c r="AD31" s="16" t="s">
        <v>189</v>
      </c>
      <c r="AE31" s="24">
        <v>138.73</v>
      </c>
      <c r="AF31" s="24"/>
      <c r="AG31" s="26"/>
      <c r="AH31" s="16"/>
      <c r="AI31" s="16"/>
      <c r="AJ31" s="26"/>
      <c r="AK31" s="16"/>
      <c r="AL31" s="16"/>
      <c r="AM31" s="26"/>
      <c r="AN31" s="16"/>
      <c r="AO31" s="16"/>
      <c r="AP31" s="26"/>
      <c r="AQ31" s="16"/>
      <c r="AR31" s="16"/>
      <c r="AS31" s="26" t="s">
        <v>313</v>
      </c>
      <c r="AT31" s="16"/>
      <c r="AU31" s="16">
        <v>125.97</v>
      </c>
      <c r="AV31" s="26"/>
      <c r="AW31" s="16"/>
      <c r="AX31" s="16"/>
      <c r="AY31" s="26"/>
      <c r="AZ31" s="16"/>
      <c r="BA31" s="16"/>
      <c r="BB31" s="26"/>
      <c r="BC31" s="16"/>
      <c r="BD31" s="16"/>
      <c r="BE31" s="26" t="s">
        <v>390</v>
      </c>
      <c r="BF31" s="16"/>
      <c r="BG31" s="16">
        <v>41.99</v>
      </c>
      <c r="BH31" s="26"/>
      <c r="BI31" s="16"/>
      <c r="BJ31" s="16"/>
      <c r="BK31" s="26"/>
      <c r="BL31" s="16"/>
      <c r="BM31" s="16"/>
      <c r="BN31" s="26"/>
      <c r="BO31" s="16"/>
      <c r="BP31" s="16"/>
      <c r="BS31" s="26"/>
      <c r="BT31" s="16"/>
      <c r="BU31" s="16"/>
      <c r="BV31" s="26"/>
      <c r="BW31" s="16"/>
      <c r="BX31" s="16"/>
      <c r="BY31" s="26"/>
      <c r="BZ31" s="16"/>
      <c r="CA31" s="16"/>
      <c r="CB31" s="26"/>
      <c r="CC31" s="16"/>
      <c r="CD31" s="16"/>
      <c r="CE31" s="26"/>
      <c r="CF31" s="16"/>
      <c r="CG31" s="16"/>
      <c r="CH31" s="26"/>
      <c r="CI31" s="16"/>
      <c r="CJ31" s="16"/>
      <c r="CK31" s="26"/>
      <c r="CL31" s="16"/>
      <c r="CM31" s="16"/>
      <c r="CN31" s="26"/>
      <c r="CO31" s="16"/>
      <c r="CP31" s="16"/>
      <c r="CQ31" s="26"/>
      <c r="CR31" s="16"/>
      <c r="CS31" s="16"/>
      <c r="CT31" s="26"/>
      <c r="CU31" s="16"/>
      <c r="CV31" s="16"/>
      <c r="CW31" s="26"/>
      <c r="CX31" s="16"/>
      <c r="CY31" s="16"/>
      <c r="CZ31" s="26"/>
      <c r="DA31" s="16"/>
      <c r="DB31" s="16"/>
      <c r="DC31" s="26"/>
      <c r="DD31" s="16"/>
      <c r="DE31" s="16"/>
      <c r="DH31" s="26"/>
      <c r="DI31" s="16"/>
      <c r="DJ31" s="62"/>
      <c r="DK31" s="26"/>
      <c r="DL31" s="16"/>
      <c r="DM31" s="62"/>
      <c r="DN31" s="80" t="s">
        <v>514</v>
      </c>
      <c r="DO31" s="16"/>
      <c r="DP31" s="62">
        <v>384.87</v>
      </c>
      <c r="DQ31" s="80" t="s">
        <v>514</v>
      </c>
      <c r="DR31" s="16"/>
      <c r="DS31" s="62">
        <v>384.87</v>
      </c>
      <c r="DT31" s="80" t="s">
        <v>514</v>
      </c>
      <c r="DU31" s="16"/>
      <c r="DV31" s="62">
        <v>384.87</v>
      </c>
      <c r="DW31" s="80" t="s">
        <v>514</v>
      </c>
      <c r="DX31" s="16"/>
      <c r="DY31" s="62">
        <v>384.87</v>
      </c>
      <c r="DZ31" s="80" t="s">
        <v>514</v>
      </c>
      <c r="EA31" s="16"/>
      <c r="EB31" s="62">
        <v>384.87</v>
      </c>
      <c r="EC31" s="80" t="s">
        <v>514</v>
      </c>
      <c r="ED31" s="16"/>
      <c r="EE31" s="62">
        <v>384.87</v>
      </c>
      <c r="EF31" s="80" t="s">
        <v>514</v>
      </c>
      <c r="EG31" s="16"/>
      <c r="EH31" s="62">
        <v>384.87</v>
      </c>
      <c r="EI31" s="80" t="s">
        <v>514</v>
      </c>
      <c r="EJ31" s="16"/>
      <c r="EK31" s="62">
        <v>384.87</v>
      </c>
      <c r="EL31" s="80" t="s">
        <v>514</v>
      </c>
      <c r="EM31" s="16"/>
      <c r="EN31" s="62">
        <v>384.87</v>
      </c>
      <c r="EO31" s="80" t="s">
        <v>514</v>
      </c>
      <c r="EP31" s="16"/>
      <c r="EQ31" s="62">
        <v>384.87</v>
      </c>
      <c r="ER31" s="16"/>
      <c r="ES31" s="16"/>
      <c r="ET31" s="18"/>
      <c r="EU31" s="18"/>
      <c r="EV31" s="16"/>
      <c r="EW31" s="18"/>
      <c r="EX31" s="18"/>
      <c r="EY31" s="16"/>
      <c r="EZ31" s="18"/>
      <c r="FA31" s="18"/>
      <c r="FB31" s="16"/>
      <c r="FC31" s="18"/>
      <c r="FD31" s="18"/>
      <c r="FE31" s="16"/>
      <c r="FF31" s="18"/>
      <c r="FG31" s="18"/>
      <c r="FH31" s="16"/>
      <c r="FI31" s="18"/>
      <c r="FJ31" s="18"/>
      <c r="FK31" s="16"/>
      <c r="FL31" s="18"/>
      <c r="FM31" s="18"/>
      <c r="FN31" s="16"/>
      <c r="FO31" s="18"/>
      <c r="FP31" s="18"/>
      <c r="FQ31" s="16"/>
      <c r="FR31" s="18"/>
      <c r="FS31" s="18"/>
      <c r="FT31" s="16"/>
    </row>
    <row r="32" spans="1:176" ht="27" customHeight="1">
      <c r="A32" s="13"/>
      <c r="B32" s="129" t="s">
        <v>8</v>
      </c>
      <c r="C32" s="129"/>
      <c r="D32" s="129" t="s">
        <v>8</v>
      </c>
      <c r="E32" s="129"/>
      <c r="F32" s="129" t="s">
        <v>8</v>
      </c>
      <c r="G32" s="129"/>
      <c r="H32" s="129" t="s">
        <v>8</v>
      </c>
      <c r="I32" s="129"/>
      <c r="J32" s="129" t="s">
        <v>8</v>
      </c>
      <c r="K32" s="129"/>
      <c r="L32" s="129" t="s">
        <v>8</v>
      </c>
      <c r="M32" s="129"/>
      <c r="N32" s="129" t="s">
        <v>8</v>
      </c>
      <c r="O32" s="129"/>
      <c r="P32" s="129" t="s">
        <v>8</v>
      </c>
      <c r="Q32" s="129"/>
      <c r="R32" s="129" t="s">
        <v>8</v>
      </c>
      <c r="S32" s="129"/>
      <c r="T32" s="16"/>
      <c r="U32" s="16"/>
      <c r="V32" s="16"/>
      <c r="W32" s="16"/>
      <c r="X32" s="16"/>
      <c r="Y32" s="21"/>
      <c r="Z32" s="16"/>
      <c r="AA32" s="16"/>
      <c r="AB32" s="21"/>
      <c r="AC32" s="15" t="s">
        <v>205</v>
      </c>
      <c r="AD32" s="16" t="s">
        <v>207</v>
      </c>
      <c r="AE32" s="24">
        <v>859.66</v>
      </c>
      <c r="AF32" s="24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 t="s">
        <v>391</v>
      </c>
      <c r="BF32" s="16"/>
      <c r="BG32" s="16">
        <v>41.98</v>
      </c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H32" s="114"/>
      <c r="DI32" s="114"/>
      <c r="DJ32" s="114"/>
      <c r="DK32" s="16"/>
      <c r="DL32" s="16"/>
      <c r="DM32" s="16"/>
      <c r="DN32" s="80" t="s">
        <v>382</v>
      </c>
      <c r="DO32" s="16"/>
      <c r="DP32" s="62">
        <v>125.967</v>
      </c>
      <c r="DQ32" s="26"/>
      <c r="DR32" s="16"/>
      <c r="DS32" s="62"/>
      <c r="DT32" s="26"/>
      <c r="DU32" s="16"/>
      <c r="DV32" s="62"/>
      <c r="DW32" s="26"/>
      <c r="DX32" s="16"/>
      <c r="DY32" s="62"/>
      <c r="DZ32" s="26"/>
      <c r="EA32" s="16"/>
      <c r="EB32" s="62"/>
      <c r="EC32" s="26"/>
      <c r="ED32" s="16"/>
      <c r="EE32" s="62"/>
      <c r="EF32" s="26"/>
      <c r="EG32" s="16"/>
      <c r="EH32" s="62"/>
      <c r="EI32" s="26"/>
      <c r="EJ32" s="16"/>
      <c r="EK32" s="62"/>
      <c r="EL32" s="26"/>
      <c r="EM32" s="16"/>
      <c r="EN32" s="62"/>
      <c r="EO32" s="26"/>
      <c r="EP32" s="16"/>
      <c r="EQ32" s="62"/>
      <c r="ER32" s="16"/>
      <c r="ES32" s="16"/>
      <c r="ET32" s="75"/>
      <c r="EU32" s="16"/>
      <c r="EV32" s="16"/>
      <c r="EW32" s="75"/>
      <c r="EX32" s="16"/>
      <c r="EY32" s="16"/>
      <c r="EZ32" s="75"/>
      <c r="FA32" s="16"/>
      <c r="FB32" s="16"/>
      <c r="FC32" s="75"/>
      <c r="FD32" s="16"/>
      <c r="FE32" s="16"/>
      <c r="FF32" s="75"/>
      <c r="FG32" s="16"/>
      <c r="FH32" s="16"/>
      <c r="FI32" s="75"/>
      <c r="FJ32" s="16"/>
      <c r="FK32" s="16"/>
      <c r="FL32" s="75"/>
      <c r="FM32" s="16"/>
      <c r="FN32" s="16"/>
      <c r="FO32" s="75"/>
      <c r="FP32" s="16"/>
      <c r="FQ32" s="16"/>
      <c r="FR32" s="75"/>
      <c r="FS32" s="16"/>
      <c r="FT32" s="16"/>
    </row>
    <row r="33" spans="1:176" ht="24" customHeight="1">
      <c r="A33" s="15"/>
      <c r="B33" s="15" t="s">
        <v>20</v>
      </c>
      <c r="C33" s="16">
        <v>5332.66</v>
      </c>
      <c r="D33" s="15" t="s">
        <v>21</v>
      </c>
      <c r="E33" s="16">
        <v>571.36</v>
      </c>
      <c r="F33" s="15"/>
      <c r="G33" s="16"/>
      <c r="H33" s="15" t="s">
        <v>25</v>
      </c>
      <c r="I33" s="16">
        <v>726.41</v>
      </c>
      <c r="J33" s="15"/>
      <c r="K33" s="16"/>
      <c r="L33" s="16"/>
      <c r="M33" s="16"/>
      <c r="N33" s="16"/>
      <c r="O33" s="16"/>
      <c r="P33" s="16"/>
      <c r="Q33" s="16"/>
      <c r="R33" s="27"/>
      <c r="S33" s="17">
        <f t="shared" si="0"/>
        <v>6630.429999999999</v>
      </c>
      <c r="T33" s="16"/>
      <c r="U33" s="16"/>
      <c r="V33" s="16"/>
      <c r="W33" s="16"/>
      <c r="X33" s="16"/>
      <c r="Y33" s="21"/>
      <c r="Z33" s="16"/>
      <c r="AA33" s="16"/>
      <c r="AB33" s="21"/>
      <c r="AC33" s="11" t="s">
        <v>4</v>
      </c>
      <c r="AD33" s="16"/>
      <c r="AE33" s="16">
        <v>6675.93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 t="s">
        <v>392</v>
      </c>
      <c r="BF33" s="16"/>
      <c r="BG33" s="16">
        <v>713.82</v>
      </c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H33" s="16"/>
      <c r="DI33" s="16"/>
      <c r="DJ33" s="16"/>
      <c r="DK33" s="16"/>
      <c r="DL33" s="16"/>
      <c r="DM33" s="16"/>
      <c r="DN33" s="18" t="s">
        <v>384</v>
      </c>
      <c r="DO33" s="18"/>
      <c r="DP33" s="62">
        <v>83.978</v>
      </c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:176" ht="21" customHeight="1">
      <c r="A34" s="15"/>
      <c r="B34" s="15"/>
      <c r="C34" s="16"/>
      <c r="D34" s="15" t="s">
        <v>22</v>
      </c>
      <c r="E34" s="16">
        <v>1369.05</v>
      </c>
      <c r="F34" s="15"/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7"/>
      <c r="S34" s="17">
        <f t="shared" si="0"/>
        <v>1369.05</v>
      </c>
      <c r="T34" s="16"/>
      <c r="U34" s="16"/>
      <c r="V34" s="16"/>
      <c r="W34" s="16"/>
      <c r="X34" s="16"/>
      <c r="Y34" s="21"/>
      <c r="Z34" s="16"/>
      <c r="AA34" s="16"/>
      <c r="AB34" s="21"/>
      <c r="AC34" s="11" t="s">
        <v>6</v>
      </c>
      <c r="AD34" s="16"/>
      <c r="AE34" s="16">
        <v>2813.13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26" t="s">
        <v>313</v>
      </c>
      <c r="BF34" s="16"/>
      <c r="BG34" s="16">
        <v>125.97</v>
      </c>
      <c r="BH34" s="16"/>
      <c r="BI34" s="16"/>
      <c r="BJ34" s="16"/>
      <c r="BK34" s="16"/>
      <c r="BL34" s="16"/>
      <c r="BM34" s="16"/>
      <c r="BN34" s="16"/>
      <c r="BO34" s="16"/>
      <c r="BP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H34" s="16"/>
      <c r="DI34" s="16"/>
      <c r="DJ34" s="16"/>
      <c r="DK34" s="16"/>
      <c r="DL34" s="16"/>
      <c r="DM34" s="16"/>
      <c r="DN34" s="26"/>
      <c r="DO34" s="16"/>
      <c r="DP34" s="62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</row>
    <row r="35" spans="1:176" ht="22.5">
      <c r="A35" s="15"/>
      <c r="B35" s="15"/>
      <c r="C35" s="16"/>
      <c r="D35" s="15"/>
      <c r="E35" s="16"/>
      <c r="F35" s="15" t="s">
        <v>27</v>
      </c>
      <c r="G35" s="15">
        <v>228.18</v>
      </c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27"/>
      <c r="S35" s="17">
        <f t="shared" si="0"/>
        <v>228.18</v>
      </c>
      <c r="T35" s="129"/>
      <c r="U35" s="129"/>
      <c r="V35" s="7"/>
      <c r="W35" s="129"/>
      <c r="X35" s="129"/>
      <c r="Y35" s="7"/>
      <c r="Z35" s="129"/>
      <c r="AA35" s="129"/>
      <c r="AB35" s="7"/>
      <c r="AC35" s="67" t="s">
        <v>143</v>
      </c>
      <c r="AD35" s="67" t="s">
        <v>599</v>
      </c>
      <c r="AE35" s="67">
        <v>596.49</v>
      </c>
      <c r="AF35" s="15"/>
      <c r="AG35" s="129"/>
      <c r="AH35" s="129"/>
      <c r="AI35" s="7"/>
      <c r="AJ35" s="129"/>
      <c r="AK35" s="129"/>
      <c r="AL35" s="7"/>
      <c r="AM35" s="129"/>
      <c r="AN35" s="129"/>
      <c r="AO35" s="7"/>
      <c r="AP35" s="129"/>
      <c r="AQ35" s="129"/>
      <c r="AR35" s="7"/>
      <c r="AS35" s="129"/>
      <c r="AT35" s="129"/>
      <c r="AU35" s="7"/>
      <c r="AV35" s="129"/>
      <c r="AW35" s="129"/>
      <c r="AX35" s="7"/>
      <c r="AY35" s="129"/>
      <c r="AZ35" s="129"/>
      <c r="BA35" s="7"/>
      <c r="BB35" s="129"/>
      <c r="BC35" s="129"/>
      <c r="BD35" s="7"/>
      <c r="BE35" s="129"/>
      <c r="BF35" s="129"/>
      <c r="BG35" s="7"/>
      <c r="BH35" s="129"/>
      <c r="BI35" s="129"/>
      <c r="BJ35" s="7"/>
      <c r="BK35" s="129"/>
      <c r="BL35" s="129"/>
      <c r="BM35" s="7"/>
      <c r="BN35" s="129"/>
      <c r="BO35" s="129"/>
      <c r="BP35" s="7"/>
      <c r="BS35" s="129"/>
      <c r="BT35" s="129"/>
      <c r="BU35" s="7"/>
      <c r="BV35" s="129"/>
      <c r="BW35" s="129"/>
      <c r="BX35" s="7"/>
      <c r="BY35" s="129"/>
      <c r="BZ35" s="129"/>
      <c r="CA35" s="7"/>
      <c r="CB35" s="129"/>
      <c r="CC35" s="129"/>
      <c r="CD35" s="7"/>
      <c r="CE35" s="129"/>
      <c r="CF35" s="129"/>
      <c r="CG35" s="7"/>
      <c r="CH35" s="129"/>
      <c r="CI35" s="129"/>
      <c r="CJ35" s="7"/>
      <c r="CK35" s="129"/>
      <c r="CL35" s="129"/>
      <c r="CM35" s="7"/>
      <c r="CN35" s="129"/>
      <c r="CO35" s="129"/>
      <c r="CP35" s="7"/>
      <c r="CQ35" s="129"/>
      <c r="CR35" s="129"/>
      <c r="CS35" s="7"/>
      <c r="CT35" s="129"/>
      <c r="CU35" s="129"/>
      <c r="CV35" s="7"/>
      <c r="CW35" s="129"/>
      <c r="CX35" s="129"/>
      <c r="CY35" s="7"/>
      <c r="CZ35" s="129"/>
      <c r="DA35" s="129"/>
      <c r="DB35" s="7"/>
      <c r="DC35" s="129"/>
      <c r="DD35" s="129"/>
      <c r="DE35" s="7"/>
      <c r="DH35" s="129"/>
      <c r="DI35" s="129"/>
      <c r="DJ35" s="7"/>
      <c r="DK35" s="129"/>
      <c r="DL35" s="129"/>
      <c r="DM35" s="7"/>
      <c r="DN35" s="16"/>
      <c r="DO35" s="16"/>
      <c r="DP35" s="16"/>
      <c r="DQ35" s="129"/>
      <c r="DR35" s="129"/>
      <c r="DS35" s="7"/>
      <c r="DT35" s="129"/>
      <c r="DU35" s="129"/>
      <c r="DV35" s="7"/>
      <c r="DW35" s="129"/>
      <c r="DX35" s="129"/>
      <c r="DY35" s="7"/>
      <c r="DZ35" s="129"/>
      <c r="EA35" s="129"/>
      <c r="EB35" s="7"/>
      <c r="EC35" s="129"/>
      <c r="ED35" s="129"/>
      <c r="EE35" s="7"/>
      <c r="EF35" s="129"/>
      <c r="EG35" s="129"/>
      <c r="EH35" s="7"/>
      <c r="EI35" s="129"/>
      <c r="EJ35" s="129"/>
      <c r="EK35" s="7"/>
      <c r="EL35" s="129"/>
      <c r="EM35" s="129"/>
      <c r="EN35" s="7"/>
      <c r="EO35" s="129"/>
      <c r="EP35" s="129"/>
      <c r="EQ35" s="7"/>
      <c r="ER35" s="7"/>
      <c r="ES35" s="7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</row>
    <row r="36" spans="1:176" ht="12.75" customHeight="1">
      <c r="A36" s="15"/>
      <c r="B36" s="15"/>
      <c r="C36" s="16"/>
      <c r="D36" s="15"/>
      <c r="E36" s="16"/>
      <c r="F36" s="15" t="s">
        <v>23</v>
      </c>
      <c r="G36" s="15">
        <v>386.85</v>
      </c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27"/>
      <c r="S36" s="17">
        <f t="shared" si="0"/>
        <v>386.85</v>
      </c>
      <c r="T36" s="28"/>
      <c r="U36" s="28"/>
      <c r="V36" s="28"/>
      <c r="W36" s="28"/>
      <c r="X36" s="28"/>
      <c r="Y36" s="29"/>
      <c r="Z36" s="28"/>
      <c r="AA36" s="28"/>
      <c r="AB36" s="29"/>
      <c r="AC36" s="15"/>
      <c r="AD36" s="15"/>
      <c r="AE36" s="15"/>
      <c r="AF36" s="15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123"/>
      <c r="EU36" s="144"/>
      <c r="EV36" s="7"/>
      <c r="EW36" s="123"/>
      <c r="EX36" s="144"/>
      <c r="EY36" s="7"/>
      <c r="EZ36" s="123"/>
      <c r="FA36" s="144"/>
      <c r="FB36" s="7"/>
      <c r="FC36" s="123"/>
      <c r="FD36" s="144"/>
      <c r="FE36" s="7"/>
      <c r="FF36" s="123"/>
      <c r="FG36" s="144"/>
      <c r="FH36" s="7"/>
      <c r="FI36" s="123"/>
      <c r="FJ36" s="144"/>
      <c r="FK36" s="7"/>
      <c r="FL36" s="123"/>
      <c r="FM36" s="144"/>
      <c r="FN36" s="7"/>
      <c r="FO36" s="123"/>
      <c r="FP36" s="144"/>
      <c r="FQ36" s="7"/>
      <c r="FR36" s="123"/>
      <c r="FS36" s="144"/>
      <c r="FT36" s="7"/>
    </row>
    <row r="37" spans="1:176" ht="12.75">
      <c r="A37" s="15"/>
      <c r="B37" s="15"/>
      <c r="C37" s="16"/>
      <c r="D37" s="15"/>
      <c r="E37" s="16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27"/>
      <c r="S37" s="17">
        <f t="shared" si="0"/>
        <v>0</v>
      </c>
      <c r="T37" s="28"/>
      <c r="U37" s="28"/>
      <c r="V37" s="28"/>
      <c r="W37" s="28"/>
      <c r="X37" s="28"/>
      <c r="Y37" s="29"/>
      <c r="Z37" s="28"/>
      <c r="AA37" s="28"/>
      <c r="AB37" s="29"/>
      <c r="AC37" s="15"/>
      <c r="AD37" s="15"/>
      <c r="AE37" s="15"/>
      <c r="AF37" s="15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</row>
    <row r="38" spans="1:176" ht="22.5">
      <c r="A38" s="15"/>
      <c r="B38" s="15"/>
      <c r="C38" s="16"/>
      <c r="D38" s="15"/>
      <c r="E38" s="16"/>
      <c r="F38" s="15"/>
      <c r="G38" s="15"/>
      <c r="H38" s="15" t="s">
        <v>24</v>
      </c>
      <c r="I38" s="16">
        <v>7213.65</v>
      </c>
      <c r="J38" s="15"/>
      <c r="K38" s="15"/>
      <c r="L38" s="15"/>
      <c r="M38" s="15"/>
      <c r="N38" s="15"/>
      <c r="O38" s="15"/>
      <c r="P38" s="15"/>
      <c r="Q38" s="15"/>
      <c r="R38" s="27"/>
      <c r="S38" s="17">
        <f t="shared" si="0"/>
        <v>7213.65</v>
      </c>
      <c r="T38" s="28"/>
      <c r="U38" s="28"/>
      <c r="V38" s="28"/>
      <c r="W38" s="28"/>
      <c r="X38" s="28"/>
      <c r="Y38" s="29"/>
      <c r="Z38" s="28"/>
      <c r="AA38" s="28"/>
      <c r="AB38" s="29"/>
      <c r="AC38" s="15"/>
      <c r="AD38" s="15"/>
      <c r="AE38" s="15"/>
      <c r="AF38" s="15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</row>
    <row r="39" spans="1:176" ht="63.75">
      <c r="A39" s="15"/>
      <c r="B39" s="15"/>
      <c r="C39" s="16"/>
      <c r="D39" s="15"/>
      <c r="E39" s="15"/>
      <c r="F39" s="15"/>
      <c r="G39" s="15"/>
      <c r="H39" s="15"/>
      <c r="I39" s="16"/>
      <c r="J39" s="15" t="s">
        <v>26</v>
      </c>
      <c r="K39" s="15">
        <v>12244.02</v>
      </c>
      <c r="L39" s="15"/>
      <c r="M39" s="15"/>
      <c r="N39" s="15"/>
      <c r="O39" s="15"/>
      <c r="P39" s="15"/>
      <c r="Q39" s="15"/>
      <c r="R39" s="27"/>
      <c r="S39" s="17">
        <f t="shared" si="0"/>
        <v>12244.02</v>
      </c>
      <c r="T39" s="28"/>
      <c r="U39" s="28"/>
      <c r="V39" s="28"/>
      <c r="W39" s="28"/>
      <c r="X39" s="28"/>
      <c r="Y39" s="29"/>
      <c r="Z39" s="28"/>
      <c r="AA39" s="28"/>
      <c r="AB39" s="29"/>
      <c r="AC39" s="15"/>
      <c r="AD39" s="15"/>
      <c r="AE39" s="15"/>
      <c r="AF39" s="30" t="s">
        <v>385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2" t="s">
        <v>386</v>
      </c>
      <c r="BR39" s="32" t="s">
        <v>387</v>
      </c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2" t="s">
        <v>485</v>
      </c>
      <c r="DG39" s="32" t="s">
        <v>486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</row>
    <row r="40" spans="1:176" s="4" customFormat="1" ht="12.75">
      <c r="A40" s="11" t="s">
        <v>9</v>
      </c>
      <c r="B40" s="11"/>
      <c r="C40" s="33">
        <f>SUM(C8:C9)+C15+SUM(C27:C31)+SUM(C33:C39)</f>
        <v>30179.5</v>
      </c>
      <c r="D40" s="11"/>
      <c r="E40" s="33">
        <f>SUM(E8:E9)+E15+SUM(E27:E31)+SUM(E33:E39)</f>
        <v>26739.37</v>
      </c>
      <c r="F40" s="11"/>
      <c r="G40" s="33">
        <f>SUM(G8:G9)+G15+SUM(G27:G31)+SUM(G33:G39)</f>
        <v>25445.909999999996</v>
      </c>
      <c r="H40" s="11"/>
      <c r="I40" s="33">
        <f>SUM(I8:I9)+I15+SUM(I27:I31)+SUM(I33:I39)</f>
        <v>32707.1</v>
      </c>
      <c r="J40" s="11"/>
      <c r="K40" s="33">
        <f>SUM(K8:K9)+K15+SUM(K27:K31)+SUM(K33:K39)</f>
        <v>37027.020000000004</v>
      </c>
      <c r="L40" s="33"/>
      <c r="M40" s="33">
        <f>SUM(M8:M9)+M15+SUM(M27:M31)+SUM(M33:M39)</f>
        <v>24751.08</v>
      </c>
      <c r="N40" s="33"/>
      <c r="O40" s="33">
        <f>SUM(O8:O9)+O15+SUM(O27:O31)+SUM(O33:O39)</f>
        <v>24783</v>
      </c>
      <c r="P40" s="33"/>
      <c r="Q40" s="33">
        <f>SUM(Q8:Q9)+Q15+SUM(Q27:Q31)+SUM(Q33:Q39)</f>
        <v>24751.08</v>
      </c>
      <c r="R40" s="34"/>
      <c r="S40" s="17">
        <f t="shared" si="0"/>
        <v>226384.06000000006</v>
      </c>
      <c r="T40" s="35"/>
      <c r="U40" s="35"/>
      <c r="V40" s="35">
        <f>SUM(V8:V39)</f>
        <v>20641.35</v>
      </c>
      <c r="W40" s="35"/>
      <c r="X40" s="35"/>
      <c r="Y40" s="35">
        <f>SUM(Y8:Y39)</f>
        <v>67613.49</v>
      </c>
      <c r="Z40" s="35"/>
      <c r="AA40" s="35"/>
      <c r="AB40" s="35">
        <f>SUM(AB8:AB39)</f>
        <v>83508.00000000003</v>
      </c>
      <c r="AC40" s="15"/>
      <c r="AD40" s="15"/>
      <c r="AE40" s="35">
        <f>SUM(AE8:AE39)</f>
        <v>67761.30450000001</v>
      </c>
      <c r="AF40" s="22">
        <f>S40+V40+Y40+AB40+AE40</f>
        <v>465908.20450000017</v>
      </c>
      <c r="AG40" s="35"/>
      <c r="AH40" s="35"/>
      <c r="AI40" s="36">
        <f>SUM(AI8:AI39)</f>
        <v>28679.443044871798</v>
      </c>
      <c r="AJ40" s="35"/>
      <c r="AK40" s="35"/>
      <c r="AL40" s="36">
        <f>SUM(AL8:AL39)</f>
        <v>43799.30428571429</v>
      </c>
      <c r="AM40" s="35"/>
      <c r="AN40" s="35"/>
      <c r="AO40" s="36">
        <f>SUM(AO8:AO39)</f>
        <v>38759.05</v>
      </c>
      <c r="AP40" s="36">
        <f aca="true" t="shared" si="1" ref="AP40:AU40">SUM(AP8:AP39)</f>
        <v>0</v>
      </c>
      <c r="AQ40" s="36">
        <f t="shared" si="1"/>
        <v>0</v>
      </c>
      <c r="AR40" s="36">
        <f t="shared" si="1"/>
        <v>30629.789999999997</v>
      </c>
      <c r="AS40" s="36">
        <f t="shared" si="1"/>
        <v>0</v>
      </c>
      <c r="AT40" s="36">
        <f t="shared" si="1"/>
        <v>0</v>
      </c>
      <c r="AU40" s="36">
        <f t="shared" si="1"/>
        <v>50026.170000000006</v>
      </c>
      <c r="AV40" s="36"/>
      <c r="AW40" s="36"/>
      <c r="AX40" s="36">
        <f>SUM(AX8:AX39)</f>
        <v>27630.66</v>
      </c>
      <c r="AY40" s="36">
        <f aca="true" t="shared" si="2" ref="AY40:BD40">SUM(AY8:AY39)</f>
        <v>0</v>
      </c>
      <c r="AZ40" s="36">
        <f t="shared" si="2"/>
        <v>0</v>
      </c>
      <c r="BA40" s="36">
        <f t="shared" si="2"/>
        <v>41864.8</v>
      </c>
      <c r="BB40" s="36">
        <f t="shared" si="2"/>
        <v>0</v>
      </c>
      <c r="BC40" s="36">
        <f t="shared" si="2"/>
        <v>0</v>
      </c>
      <c r="BD40" s="36">
        <f t="shared" si="2"/>
        <v>54967.509999999995</v>
      </c>
      <c r="BE40" s="36">
        <f aca="true" t="shared" si="3" ref="BE40:BM40">SUM(BE8:BE39)</f>
        <v>0</v>
      </c>
      <c r="BF40" s="36">
        <f t="shared" si="3"/>
        <v>0</v>
      </c>
      <c r="BG40" s="36">
        <f t="shared" si="3"/>
        <v>64859.93000000001</v>
      </c>
      <c r="BH40" s="36">
        <f t="shared" si="3"/>
        <v>0</v>
      </c>
      <c r="BI40" s="36">
        <f t="shared" si="3"/>
        <v>0</v>
      </c>
      <c r="BJ40" s="36">
        <f t="shared" si="3"/>
        <v>28135.170000000002</v>
      </c>
      <c r="BK40" s="36">
        <f t="shared" si="3"/>
        <v>0</v>
      </c>
      <c r="BL40" s="36">
        <f t="shared" si="3"/>
        <v>0</v>
      </c>
      <c r="BM40" s="36">
        <f t="shared" si="3"/>
        <v>31633.750000000004</v>
      </c>
      <c r="BN40" s="36">
        <f>SUM(BN8:BN39)</f>
        <v>0</v>
      </c>
      <c r="BO40" s="36">
        <f>SUM(BO8:BO39)</f>
        <v>0</v>
      </c>
      <c r="BP40" s="36">
        <f>SUM(BP8:BP39)</f>
        <v>30484.199999999997</v>
      </c>
      <c r="BQ40" s="22">
        <f aca="true" t="shared" si="4" ref="BQ40:BQ56">AI39:AI40+AL40+AO40+AR40+AU40+AX40+BA40+BD40+BG40+BJ40+BM40+BP40</f>
        <v>471469.7773305861</v>
      </c>
      <c r="BR40" s="22">
        <v>921264.82</v>
      </c>
      <c r="BS40" s="36"/>
      <c r="BT40" s="36"/>
      <c r="BU40" s="36">
        <f>SUM(BU8:BU39)</f>
        <v>28129.009999999995</v>
      </c>
      <c r="BV40" s="36"/>
      <c r="BW40" s="36"/>
      <c r="BX40" s="36">
        <f>SUM(BX8:BX39)</f>
        <v>65301.09</v>
      </c>
      <c r="BY40" s="36"/>
      <c r="BZ40" s="36"/>
      <c r="CA40" s="36">
        <f>SUM(CA8:CA39)</f>
        <v>26982.510000000002</v>
      </c>
      <c r="CB40" s="36"/>
      <c r="CC40" s="36"/>
      <c r="CD40" s="36">
        <f>SUM(CD8:CD39)</f>
        <v>27658.85</v>
      </c>
      <c r="CE40" s="36"/>
      <c r="CF40" s="36"/>
      <c r="CG40" s="36">
        <f>SUM(CG8:CG39)</f>
        <v>26008.859999999997</v>
      </c>
      <c r="CH40" s="36"/>
      <c r="CI40" s="36"/>
      <c r="CJ40" s="36">
        <f>SUM(CJ8:CJ39)</f>
        <v>630640.9199999998</v>
      </c>
      <c r="CK40" s="36"/>
      <c r="CL40" s="36"/>
      <c r="CM40" s="36">
        <f>SUM(CM8:CM39)</f>
        <v>69320.27</v>
      </c>
      <c r="CN40" s="36"/>
      <c r="CO40" s="36"/>
      <c r="CP40" s="36">
        <f>SUM(CP8:CP39)</f>
        <v>43177.369999999995</v>
      </c>
      <c r="CQ40" s="36"/>
      <c r="CR40" s="36"/>
      <c r="CS40" s="36">
        <f>SUM(CS8:CS39)</f>
        <v>28874.24</v>
      </c>
      <c r="CT40" s="36"/>
      <c r="CU40" s="36"/>
      <c r="CV40" s="36">
        <f>SUM(CV8:CV39)</f>
        <v>28048.319999999996</v>
      </c>
      <c r="CW40" s="36"/>
      <c r="CX40" s="36"/>
      <c r="CY40" s="36">
        <f>SUM(CY8:CY39)</f>
        <v>31896.109999999997</v>
      </c>
      <c r="CZ40" s="36"/>
      <c r="DA40" s="36"/>
      <c r="DB40" s="36">
        <f>SUM(DB8:DB39)</f>
        <v>25525.17</v>
      </c>
      <c r="DC40" s="36"/>
      <c r="DD40" s="36"/>
      <c r="DE40" s="36">
        <f>SUM(DE8:DE39)</f>
        <v>26925.379999999997</v>
      </c>
      <c r="DF40" s="9">
        <f aca="true" t="shared" si="5" ref="DF40:DF56">DE40+DB40+CY40+CV40+CS40+CP40+CM40+CJ40+CG40+CD40+CA40+BX40</f>
        <v>1030359.0899999997</v>
      </c>
      <c r="DG40" s="37">
        <f>DF40+BR40</f>
        <v>1951623.9099999997</v>
      </c>
      <c r="DH40" s="36"/>
      <c r="DI40" s="36"/>
      <c r="DJ40" s="36">
        <f>SUM(DJ8:DJ39)</f>
        <v>51893.021</v>
      </c>
      <c r="DK40" s="36"/>
      <c r="DL40" s="36"/>
      <c r="DM40" s="36">
        <f>SUM(DM8:DM39)</f>
        <v>28596.861000000004</v>
      </c>
      <c r="DN40" s="36"/>
      <c r="DO40" s="36"/>
      <c r="DP40" s="36">
        <f>SUM(DP8:DP39)</f>
        <v>58987.221</v>
      </c>
      <c r="DQ40" s="36"/>
      <c r="DR40" s="36"/>
      <c r="DS40" s="36">
        <f>SUM(DS8:DS39)</f>
        <v>43570.171</v>
      </c>
      <c r="DT40" s="36"/>
      <c r="DU40" s="36"/>
      <c r="DV40" s="36">
        <f>SUM(DV8:DV39)</f>
        <v>39201.011</v>
      </c>
      <c r="DW40" s="36"/>
      <c r="DX40" s="36"/>
      <c r="DY40" s="36">
        <f>SUM(DY8:DY39)</f>
        <v>349316.25100000005</v>
      </c>
      <c r="DZ40" s="36"/>
      <c r="EA40" s="36"/>
      <c r="EB40" s="36">
        <f>SUM(EB8:EB39)</f>
        <v>32886.511000000006</v>
      </c>
      <c r="EC40" s="36"/>
      <c r="ED40" s="36"/>
      <c r="EE40" s="36">
        <f>SUM(EE8:EE39)</f>
        <v>29713.590999999997</v>
      </c>
      <c r="EF40" s="36"/>
      <c r="EG40" s="36"/>
      <c r="EH40" s="36">
        <f>SUM(EH8:EH39)</f>
        <v>29070.221</v>
      </c>
      <c r="EI40" s="36"/>
      <c r="EJ40" s="36"/>
      <c r="EK40" s="36">
        <f>SUM(EK8:EK39)</f>
        <v>32817.281</v>
      </c>
      <c r="EL40" s="36"/>
      <c r="EM40" s="36"/>
      <c r="EN40" s="36">
        <f>SUM(EN8:EN39)</f>
        <v>35966.09099999999</v>
      </c>
      <c r="EO40" s="36"/>
      <c r="EP40" s="36"/>
      <c r="EQ40" s="36">
        <f>SUM(EQ8:EQ39)</f>
        <v>29122.901</v>
      </c>
      <c r="ER40" s="36">
        <f>SUM(ER8:ER39)</f>
        <v>0</v>
      </c>
      <c r="ES40" s="36">
        <f>SUM(ES8:ES39)</f>
        <v>0</v>
      </c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</row>
    <row r="41" spans="1:176" s="1" customFormat="1" ht="38.25" customHeight="1">
      <c r="A41" s="38" t="s">
        <v>62</v>
      </c>
      <c r="B41" s="39" t="s">
        <v>49</v>
      </c>
      <c r="C41" s="40"/>
      <c r="D41" s="40"/>
      <c r="E41" s="40"/>
      <c r="F41" s="41"/>
      <c r="G41" s="40"/>
      <c r="H41" s="40"/>
      <c r="I41" s="40"/>
      <c r="J41" s="39"/>
      <c r="K41" s="40"/>
      <c r="L41" s="40"/>
      <c r="M41" s="40"/>
      <c r="N41" s="39"/>
      <c r="O41" s="40"/>
      <c r="P41" s="40"/>
      <c r="Q41" s="40"/>
      <c r="R41" s="39" t="s">
        <v>50</v>
      </c>
      <c r="S41" s="40"/>
      <c r="T41" s="28"/>
      <c r="U41" s="28"/>
      <c r="V41" s="28"/>
      <c r="W41" s="28"/>
      <c r="X41" s="28"/>
      <c r="Y41" s="29"/>
      <c r="Z41" s="28"/>
      <c r="AA41" s="28"/>
      <c r="AB41" s="29"/>
      <c r="AC41" s="39"/>
      <c r="AD41" s="39"/>
      <c r="AE41" s="39"/>
      <c r="AF41" s="22">
        <f aca="true" t="shared" si="6" ref="AF41:AF56">S41+V41+Y41+AB41+AE41</f>
        <v>0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22">
        <f t="shared" si="4"/>
        <v>0</v>
      </c>
      <c r="BR41" s="22">
        <f aca="true" t="shared" si="7" ref="BR41:BR56">BQ41+AF41</f>
        <v>0</v>
      </c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9">
        <f t="shared" si="5"/>
        <v>0</v>
      </c>
      <c r="DG41" s="37">
        <f aca="true" t="shared" si="8" ref="DG41:DG55">DF41+BR41</f>
        <v>0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2" t="s">
        <v>592</v>
      </c>
      <c r="ES41" s="32" t="s">
        <v>593</v>
      </c>
      <c r="ET41" s="36"/>
      <c r="EU41" s="36"/>
      <c r="EV41" s="36">
        <f>SUM(EV8:EV40)</f>
        <v>46438.44</v>
      </c>
      <c r="EW41" s="36"/>
      <c r="EX41" s="36"/>
      <c r="EY41" s="36">
        <f>SUM(EY8:EY40)</f>
        <v>30933.059999999998</v>
      </c>
      <c r="EZ41" s="36"/>
      <c r="FA41" s="36"/>
      <c r="FB41" s="36">
        <f>SUM(FB8:FB40)</f>
        <v>58144.31000000001</v>
      </c>
      <c r="FC41" s="36"/>
      <c r="FD41" s="36"/>
      <c r="FE41" s="36">
        <f>SUM(FE8:FE40)</f>
        <v>41211.119999999995</v>
      </c>
      <c r="FF41" s="36"/>
      <c r="FG41" s="36"/>
      <c r="FH41" s="36">
        <f>SUM(FH8:FH40)</f>
        <v>42893.99000000001</v>
      </c>
      <c r="FI41" s="36"/>
      <c r="FJ41" s="36"/>
      <c r="FK41" s="36">
        <f>SUM(FK8:FK40)</f>
        <v>30521.249999999996</v>
      </c>
      <c r="FL41" s="36"/>
      <c r="FM41" s="36"/>
      <c r="FN41" s="36">
        <f>SUM(FN8:FN40)</f>
        <v>30933.059999999998</v>
      </c>
      <c r="FO41" s="36"/>
      <c r="FP41" s="36"/>
      <c r="FQ41" s="36">
        <f>SUM(FQ8:FQ40)</f>
        <v>30933.059999999998</v>
      </c>
      <c r="FR41" s="36"/>
      <c r="FS41" s="36"/>
      <c r="FT41" s="36">
        <f>SUM(FT8:FT40)</f>
        <v>55445.06</v>
      </c>
    </row>
    <row r="42" spans="1:176" s="2" customFormat="1" ht="21">
      <c r="A42" s="42" t="s">
        <v>51</v>
      </c>
      <c r="B42" s="11"/>
      <c r="C42" s="17">
        <f>C40-C31</f>
        <v>27418.42</v>
      </c>
      <c r="D42" s="17"/>
      <c r="E42" s="17">
        <f aca="true" t="shared" si="9" ref="E42:Q42">E40-E31</f>
        <v>24026.17</v>
      </c>
      <c r="F42" s="17"/>
      <c r="G42" s="17">
        <f t="shared" si="9"/>
        <v>22700.789999999997</v>
      </c>
      <c r="H42" s="17"/>
      <c r="I42" s="17">
        <f t="shared" si="9"/>
        <v>30025.82</v>
      </c>
      <c r="J42" s="17"/>
      <c r="K42" s="17">
        <f t="shared" si="9"/>
        <v>34329.780000000006</v>
      </c>
      <c r="L42" s="17"/>
      <c r="M42" s="17">
        <f t="shared" si="9"/>
        <v>22085.760000000002</v>
      </c>
      <c r="N42" s="17"/>
      <c r="O42" s="17">
        <f t="shared" si="9"/>
        <v>22085.760000000002</v>
      </c>
      <c r="P42" s="17"/>
      <c r="Q42" s="17">
        <f t="shared" si="9"/>
        <v>22085.760000000002</v>
      </c>
      <c r="R42" s="17"/>
      <c r="S42" s="17">
        <f>C42+E42+G42+I42+K42+M42+O42+Q42</f>
        <v>204758.26</v>
      </c>
      <c r="T42" s="19"/>
      <c r="U42" s="22"/>
      <c r="V42" s="22">
        <f>V40</f>
        <v>20641.35</v>
      </c>
      <c r="W42" s="22">
        <f aca="true" t="shared" si="10" ref="W42:AL42">W40</f>
        <v>0</v>
      </c>
      <c r="X42" s="22">
        <f t="shared" si="10"/>
        <v>0</v>
      </c>
      <c r="Y42" s="22">
        <f t="shared" si="10"/>
        <v>67613.49</v>
      </c>
      <c r="Z42" s="22">
        <f t="shared" si="10"/>
        <v>0</v>
      </c>
      <c r="AA42" s="22">
        <f t="shared" si="10"/>
        <v>0</v>
      </c>
      <c r="AB42" s="22">
        <f t="shared" si="10"/>
        <v>83508.00000000003</v>
      </c>
      <c r="AC42" s="22">
        <f t="shared" si="10"/>
        <v>0</v>
      </c>
      <c r="AD42" s="22">
        <f t="shared" si="10"/>
        <v>0</v>
      </c>
      <c r="AE42" s="22">
        <f t="shared" si="10"/>
        <v>67761.30450000001</v>
      </c>
      <c r="AF42" s="22">
        <f t="shared" si="6"/>
        <v>444282.4045000001</v>
      </c>
      <c r="AG42" s="22">
        <f t="shared" si="10"/>
        <v>0</v>
      </c>
      <c r="AH42" s="22">
        <f t="shared" si="10"/>
        <v>0</v>
      </c>
      <c r="AI42" s="22">
        <f t="shared" si="10"/>
        <v>28679.443044871798</v>
      </c>
      <c r="AJ42" s="22">
        <f t="shared" si="10"/>
        <v>0</v>
      </c>
      <c r="AK42" s="22">
        <f t="shared" si="10"/>
        <v>0</v>
      </c>
      <c r="AL42" s="22">
        <f t="shared" si="10"/>
        <v>43799.30428571429</v>
      </c>
      <c r="AM42" s="22"/>
      <c r="AN42" s="22"/>
      <c r="AO42" s="22">
        <f>AO40</f>
        <v>38759.05</v>
      </c>
      <c r="AP42" s="22">
        <f aca="true" t="shared" si="11" ref="AP42:AU42">AP40</f>
        <v>0</v>
      </c>
      <c r="AQ42" s="22">
        <f t="shared" si="11"/>
        <v>0</v>
      </c>
      <c r="AR42" s="22">
        <f t="shared" si="11"/>
        <v>30629.789999999997</v>
      </c>
      <c r="AS42" s="22">
        <f t="shared" si="11"/>
        <v>0</v>
      </c>
      <c r="AT42" s="22">
        <f t="shared" si="11"/>
        <v>0</v>
      </c>
      <c r="AU42" s="22">
        <f t="shared" si="11"/>
        <v>50026.170000000006</v>
      </c>
      <c r="AV42" s="22"/>
      <c r="AW42" s="22"/>
      <c r="AX42" s="22">
        <f>AX40</f>
        <v>27630.66</v>
      </c>
      <c r="AY42" s="22">
        <f aca="true" t="shared" si="12" ref="AY42:BD42">AY40</f>
        <v>0</v>
      </c>
      <c r="AZ42" s="22">
        <f t="shared" si="12"/>
        <v>0</v>
      </c>
      <c r="BA42" s="22">
        <f t="shared" si="12"/>
        <v>41864.8</v>
      </c>
      <c r="BB42" s="22">
        <f t="shared" si="12"/>
        <v>0</v>
      </c>
      <c r="BC42" s="22">
        <f t="shared" si="12"/>
        <v>0</v>
      </c>
      <c r="BD42" s="22">
        <f t="shared" si="12"/>
        <v>54967.509999999995</v>
      </c>
      <c r="BE42" s="22">
        <f aca="true" t="shared" si="13" ref="BE42:BM42">BE40</f>
        <v>0</v>
      </c>
      <c r="BF42" s="22">
        <f t="shared" si="13"/>
        <v>0</v>
      </c>
      <c r="BG42" s="22">
        <f t="shared" si="13"/>
        <v>64859.93000000001</v>
      </c>
      <c r="BH42" s="22">
        <f t="shared" si="13"/>
        <v>0</v>
      </c>
      <c r="BI42" s="22">
        <f t="shared" si="13"/>
        <v>0</v>
      </c>
      <c r="BJ42" s="22">
        <f t="shared" si="13"/>
        <v>28135.170000000002</v>
      </c>
      <c r="BK42" s="22">
        <f t="shared" si="13"/>
        <v>0</v>
      </c>
      <c r="BL42" s="22">
        <f t="shared" si="13"/>
        <v>0</v>
      </c>
      <c r="BM42" s="22">
        <f t="shared" si="13"/>
        <v>31633.750000000004</v>
      </c>
      <c r="BN42" s="22">
        <f>BN40</f>
        <v>0</v>
      </c>
      <c r="BO42" s="22">
        <f>BO40</f>
        <v>0</v>
      </c>
      <c r="BP42" s="22">
        <f>BP40</f>
        <v>30484.199999999997</v>
      </c>
      <c r="BQ42" s="22">
        <f t="shared" si="4"/>
        <v>471469.7773305861</v>
      </c>
      <c r="BR42" s="22">
        <f t="shared" si="7"/>
        <v>915752.1818305862</v>
      </c>
      <c r="BS42" s="22"/>
      <c r="BT42" s="22"/>
      <c r="BU42" s="22">
        <f>BU40</f>
        <v>28129.009999999995</v>
      </c>
      <c r="BV42" s="22"/>
      <c r="BW42" s="22"/>
      <c r="BX42" s="22">
        <f>BX40</f>
        <v>65301.09</v>
      </c>
      <c r="BY42" s="22"/>
      <c r="BZ42" s="22"/>
      <c r="CA42" s="22">
        <f>CA40</f>
        <v>26982.510000000002</v>
      </c>
      <c r="CB42" s="22"/>
      <c r="CC42" s="22"/>
      <c r="CD42" s="22">
        <f>CD40</f>
        <v>27658.85</v>
      </c>
      <c r="CE42" s="22"/>
      <c r="CF42" s="22"/>
      <c r="CG42" s="22">
        <f>CG40</f>
        <v>26008.859999999997</v>
      </c>
      <c r="CH42" s="22"/>
      <c r="CI42" s="22"/>
      <c r="CJ42" s="22">
        <f>CJ40</f>
        <v>630640.9199999998</v>
      </c>
      <c r="CK42" s="22"/>
      <c r="CL42" s="22"/>
      <c r="CM42" s="22">
        <f>CM40</f>
        <v>69320.27</v>
      </c>
      <c r="CN42" s="22"/>
      <c r="CO42" s="22"/>
      <c r="CP42" s="22">
        <f>CP40</f>
        <v>43177.369999999995</v>
      </c>
      <c r="CQ42" s="22"/>
      <c r="CR42" s="22"/>
      <c r="CS42" s="22">
        <f>CS40</f>
        <v>28874.24</v>
      </c>
      <c r="CT42" s="22"/>
      <c r="CU42" s="22"/>
      <c r="CV42" s="22">
        <f>CV40</f>
        <v>28048.319999999996</v>
      </c>
      <c r="CW42" s="22"/>
      <c r="CX42" s="22"/>
      <c r="CY42" s="22">
        <f>CY40</f>
        <v>31896.109999999997</v>
      </c>
      <c r="CZ42" s="22"/>
      <c r="DA42" s="22"/>
      <c r="DB42" s="22">
        <f>DB40</f>
        <v>25525.17</v>
      </c>
      <c r="DC42" s="22"/>
      <c r="DD42" s="22"/>
      <c r="DE42" s="22">
        <f>DE40</f>
        <v>26925.379999999997</v>
      </c>
      <c r="DF42" s="9">
        <f t="shared" si="5"/>
        <v>1030359.0899999997</v>
      </c>
      <c r="DG42" s="37">
        <f t="shared" si="8"/>
        <v>1946111.2718305858</v>
      </c>
      <c r="DH42" s="22"/>
      <c r="DI42" s="22"/>
      <c r="DJ42" s="22">
        <f>DJ40</f>
        <v>51893.021</v>
      </c>
      <c r="DK42" s="22"/>
      <c r="DL42" s="22"/>
      <c r="DM42" s="22">
        <f>DM40</f>
        <v>28596.861000000004</v>
      </c>
      <c r="DN42" s="22"/>
      <c r="DO42" s="22"/>
      <c r="DP42" s="22">
        <f>DP40</f>
        <v>58987.221</v>
      </c>
      <c r="DQ42" s="22"/>
      <c r="DR42" s="22"/>
      <c r="DS42" s="22">
        <f>DS40</f>
        <v>43570.171</v>
      </c>
      <c r="DT42" s="22"/>
      <c r="DU42" s="22"/>
      <c r="DV42" s="22">
        <f>DV40</f>
        <v>39201.011</v>
      </c>
      <c r="DW42" s="22"/>
      <c r="DX42" s="22"/>
      <c r="DY42" s="22">
        <f>DY40</f>
        <v>349316.25100000005</v>
      </c>
      <c r="DZ42" s="22"/>
      <c r="EA42" s="22"/>
      <c r="EB42" s="22">
        <f>EB40</f>
        <v>32886.511000000006</v>
      </c>
      <c r="EC42" s="22"/>
      <c r="ED42" s="22"/>
      <c r="EE42" s="22">
        <f>EE40</f>
        <v>29713.590999999997</v>
      </c>
      <c r="EF42" s="22"/>
      <c r="EG42" s="22"/>
      <c r="EH42" s="22">
        <f>EH40</f>
        <v>29070.221</v>
      </c>
      <c r="EI42" s="22"/>
      <c r="EJ42" s="22"/>
      <c r="EK42" s="22">
        <f>EK40</f>
        <v>32817.281</v>
      </c>
      <c r="EL42" s="22"/>
      <c r="EM42" s="22"/>
      <c r="EN42" s="22">
        <f>EN40</f>
        <v>35966.09099999999</v>
      </c>
      <c r="EO42" s="22"/>
      <c r="EP42" s="22"/>
      <c r="EQ42" s="22">
        <f>EQ40</f>
        <v>29122.901</v>
      </c>
      <c r="ER42" s="22">
        <f>EQ42+EN42+EK42+EH42+EE42+EB42+DY42+DV42+DS42+DP42+DM42+DJ42</f>
        <v>761141.132</v>
      </c>
      <c r="ES42" s="22">
        <f>ER42+DG42</f>
        <v>2707252.403830586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</row>
    <row r="43" spans="1:176" s="91" customFormat="1" ht="12.75">
      <c r="A43" s="84" t="s">
        <v>52</v>
      </c>
      <c r="B43" s="68"/>
      <c r="C43" s="85">
        <v>28632.33</v>
      </c>
      <c r="D43" s="85"/>
      <c r="E43" s="85">
        <v>28655.32</v>
      </c>
      <c r="F43" s="85"/>
      <c r="G43" s="85">
        <v>28655.32</v>
      </c>
      <c r="H43" s="85"/>
      <c r="I43" s="85">
        <v>28655.32</v>
      </c>
      <c r="J43" s="86"/>
      <c r="K43" s="85">
        <v>28677.5</v>
      </c>
      <c r="L43" s="85"/>
      <c r="M43" s="85">
        <v>28652.61</v>
      </c>
      <c r="N43" s="86"/>
      <c r="O43" s="85">
        <v>28597.24</v>
      </c>
      <c r="P43" s="85"/>
      <c r="Q43" s="85">
        <v>28726.6</v>
      </c>
      <c r="R43" s="86"/>
      <c r="S43" s="87">
        <f>C43+E43+G43+I43+K43+M43+O43+Q43</f>
        <v>229252.24000000002</v>
      </c>
      <c r="T43" s="70"/>
      <c r="U43" s="70"/>
      <c r="V43" s="70">
        <v>33254.98</v>
      </c>
      <c r="W43" s="70"/>
      <c r="X43" s="70"/>
      <c r="Y43" s="88">
        <v>33254.98</v>
      </c>
      <c r="Z43" s="70"/>
      <c r="AA43" s="70"/>
      <c r="AB43" s="88">
        <f>33254.98</f>
        <v>33254.98</v>
      </c>
      <c r="AC43" s="68"/>
      <c r="AD43" s="68"/>
      <c r="AE43" s="68">
        <v>33254.98</v>
      </c>
      <c r="AF43" s="70">
        <f t="shared" si="6"/>
        <v>362272.16</v>
      </c>
      <c r="AG43" s="70"/>
      <c r="AH43" s="70"/>
      <c r="AI43" s="70">
        <v>34305.09</v>
      </c>
      <c r="AJ43" s="70"/>
      <c r="AK43" s="70"/>
      <c r="AL43" s="70">
        <v>34305.09</v>
      </c>
      <c r="AM43" s="70"/>
      <c r="AN43" s="70"/>
      <c r="AO43" s="70">
        <v>34305.09</v>
      </c>
      <c r="AP43" s="70"/>
      <c r="AQ43" s="70"/>
      <c r="AR43" s="70">
        <v>34305.09</v>
      </c>
      <c r="AS43" s="70"/>
      <c r="AT43" s="70"/>
      <c r="AU43" s="70">
        <v>34305.09</v>
      </c>
      <c r="AV43" s="70"/>
      <c r="AW43" s="70"/>
      <c r="AX43" s="70">
        <v>34305.09</v>
      </c>
      <c r="AY43" s="70"/>
      <c r="AZ43" s="70"/>
      <c r="BA43" s="70">
        <v>34305.09</v>
      </c>
      <c r="BB43" s="70"/>
      <c r="BC43" s="70"/>
      <c r="BD43" s="70">
        <v>34305.09</v>
      </c>
      <c r="BE43" s="70"/>
      <c r="BF43" s="70"/>
      <c r="BG43" s="70">
        <v>34305.08</v>
      </c>
      <c r="BH43" s="70"/>
      <c r="BI43" s="70"/>
      <c r="BJ43" s="70">
        <v>34305.08</v>
      </c>
      <c r="BK43" s="70"/>
      <c r="BL43" s="70"/>
      <c r="BM43" s="70">
        <v>34305.08</v>
      </c>
      <c r="BN43" s="70"/>
      <c r="BO43" s="70"/>
      <c r="BP43" s="70">
        <v>34305.08</v>
      </c>
      <c r="BQ43" s="70">
        <f t="shared" si="4"/>
        <v>411661.04000000004</v>
      </c>
      <c r="BR43" s="70">
        <f t="shared" si="7"/>
        <v>773933.2</v>
      </c>
      <c r="BS43" s="70"/>
      <c r="BT43" s="70"/>
      <c r="BU43" s="70">
        <v>49337.26</v>
      </c>
      <c r="BV43" s="70"/>
      <c r="BW43" s="70"/>
      <c r="BX43" s="70">
        <v>49337.26</v>
      </c>
      <c r="BY43" s="70"/>
      <c r="BZ43" s="70"/>
      <c r="CA43" s="70">
        <v>49337.26</v>
      </c>
      <c r="CB43" s="70"/>
      <c r="CC43" s="70"/>
      <c r="CD43" s="70">
        <v>49337.26</v>
      </c>
      <c r="CE43" s="70"/>
      <c r="CF43" s="70"/>
      <c r="CG43" s="70">
        <v>49337.26</v>
      </c>
      <c r="CH43" s="70"/>
      <c r="CI43" s="70"/>
      <c r="CJ43" s="70">
        <v>49337.26</v>
      </c>
      <c r="CK43" s="70"/>
      <c r="CL43" s="70"/>
      <c r="CM43" s="70">
        <v>49337.26</v>
      </c>
      <c r="CN43" s="70"/>
      <c r="CO43" s="70"/>
      <c r="CP43" s="70">
        <v>49337.26</v>
      </c>
      <c r="CQ43" s="70"/>
      <c r="CR43" s="70"/>
      <c r="CS43" s="70">
        <v>49337.26</v>
      </c>
      <c r="CT43" s="70"/>
      <c r="CU43" s="70"/>
      <c r="CV43" s="70">
        <v>449337.26</v>
      </c>
      <c r="CW43" s="70"/>
      <c r="CX43" s="70"/>
      <c r="CY43" s="70">
        <v>49337.26</v>
      </c>
      <c r="CZ43" s="70"/>
      <c r="DA43" s="70"/>
      <c r="DB43" s="70"/>
      <c r="DC43" s="70"/>
      <c r="DD43" s="70"/>
      <c r="DE43" s="70">
        <v>49337.26</v>
      </c>
      <c r="DF43" s="89">
        <f t="shared" si="5"/>
        <v>942709.8600000001</v>
      </c>
      <c r="DG43" s="90">
        <f t="shared" si="8"/>
        <v>1716643.06</v>
      </c>
      <c r="DH43" s="70"/>
      <c r="DI43" s="70"/>
      <c r="DJ43" s="70">
        <v>84188.13</v>
      </c>
      <c r="DK43" s="70"/>
      <c r="DL43" s="70"/>
      <c r="DM43" s="70">
        <v>81317.38</v>
      </c>
      <c r="DN43" s="70"/>
      <c r="DO43" s="70"/>
      <c r="DP43" s="70">
        <v>84188.13</v>
      </c>
      <c r="DQ43" s="70"/>
      <c r="DR43" s="70"/>
      <c r="DS43" s="70">
        <v>84188.13</v>
      </c>
      <c r="DT43" s="70"/>
      <c r="DU43" s="70"/>
      <c r="DV43" s="70">
        <v>84188.13</v>
      </c>
      <c r="DW43" s="70"/>
      <c r="DX43" s="70"/>
      <c r="DY43" s="70">
        <v>84188.13</v>
      </c>
      <c r="DZ43" s="70"/>
      <c r="EA43" s="70"/>
      <c r="EB43" s="70">
        <v>84188.13</v>
      </c>
      <c r="EC43" s="70"/>
      <c r="ED43" s="70"/>
      <c r="EE43" s="70">
        <v>84188.13</v>
      </c>
      <c r="EF43" s="70"/>
      <c r="EG43" s="70"/>
      <c r="EH43" s="70">
        <v>84188.13</v>
      </c>
      <c r="EI43" s="70"/>
      <c r="EJ43" s="70"/>
      <c r="EK43" s="70">
        <v>84188.13</v>
      </c>
      <c r="EL43" s="70"/>
      <c r="EM43" s="70"/>
      <c r="EN43" s="70">
        <v>84188.13</v>
      </c>
      <c r="EO43" s="70"/>
      <c r="EP43" s="70"/>
      <c r="EQ43" s="70">
        <v>84188.13</v>
      </c>
      <c r="ER43" s="70">
        <f aca="true" t="shared" si="14" ref="ER43:ER53">EQ43+EN43+EK43+EH43+EE43+EB43+DY43+DV43+DS43+DP43+DM43+DJ43</f>
        <v>1007386.81</v>
      </c>
      <c r="ES43" s="70">
        <f aca="true" t="shared" si="15" ref="ES43:ES56">ER43+DG43</f>
        <v>2724029.87</v>
      </c>
      <c r="ET43" s="70"/>
      <c r="EU43" s="70"/>
      <c r="EV43" s="70">
        <f>EV41</f>
        <v>46438.44</v>
      </c>
      <c r="EW43" s="70"/>
      <c r="EX43" s="70"/>
      <c r="EY43" s="70">
        <f>EY41</f>
        <v>30933.059999999998</v>
      </c>
      <c r="EZ43" s="70"/>
      <c r="FA43" s="70"/>
      <c r="FB43" s="70">
        <f>FB41</f>
        <v>58144.31000000001</v>
      </c>
      <c r="FC43" s="70"/>
      <c r="FD43" s="70"/>
      <c r="FE43" s="70">
        <f>FE41</f>
        <v>41211.119999999995</v>
      </c>
      <c r="FF43" s="70"/>
      <c r="FG43" s="70"/>
      <c r="FH43" s="70">
        <f>FH41</f>
        <v>42893.99000000001</v>
      </c>
      <c r="FI43" s="70"/>
      <c r="FJ43" s="70"/>
      <c r="FK43" s="70">
        <f>FK41</f>
        <v>30521.249999999996</v>
      </c>
      <c r="FL43" s="70"/>
      <c r="FM43" s="70"/>
      <c r="FN43" s="70">
        <f>FN41</f>
        <v>30933.059999999998</v>
      </c>
      <c r="FO43" s="70"/>
      <c r="FP43" s="70"/>
      <c r="FQ43" s="70">
        <f>FQ41</f>
        <v>30933.059999999998</v>
      </c>
      <c r="FR43" s="70"/>
      <c r="FS43" s="70"/>
      <c r="FT43" s="70">
        <f>FT41</f>
        <v>55445.06</v>
      </c>
    </row>
    <row r="44" spans="1:176" s="91" customFormat="1" ht="12.75">
      <c r="A44" s="84" t="s">
        <v>53</v>
      </c>
      <c r="B44" s="68"/>
      <c r="C44" s="85">
        <v>22139.55</v>
      </c>
      <c r="D44" s="85"/>
      <c r="E44" s="85">
        <v>28789.43</v>
      </c>
      <c r="F44" s="85"/>
      <c r="G44" s="85">
        <v>27602.57</v>
      </c>
      <c r="H44" s="85"/>
      <c r="I44" s="85">
        <v>27931.27</v>
      </c>
      <c r="J44" s="86"/>
      <c r="K44" s="85">
        <v>28537.32</v>
      </c>
      <c r="L44" s="85"/>
      <c r="M44" s="85">
        <v>27641.08</v>
      </c>
      <c r="N44" s="86"/>
      <c r="O44" s="85">
        <v>28956.87</v>
      </c>
      <c r="P44" s="85"/>
      <c r="Q44" s="85">
        <v>30644.29</v>
      </c>
      <c r="R44" s="86"/>
      <c r="S44" s="87">
        <f>C44+E44+G44+I44+K44+M44+O44+Q44</f>
        <v>222242.37999999998</v>
      </c>
      <c r="T44" s="70"/>
      <c r="U44" s="70"/>
      <c r="V44" s="70">
        <f>4528.38+30329.33</f>
        <v>34857.71</v>
      </c>
      <c r="W44" s="70"/>
      <c r="X44" s="70"/>
      <c r="Y44" s="88">
        <f>4546.2+20927.92</f>
        <v>25474.12</v>
      </c>
      <c r="Z44" s="70"/>
      <c r="AA44" s="70"/>
      <c r="AB44" s="88">
        <f>4633+39863.34</f>
        <v>44496.34</v>
      </c>
      <c r="AC44" s="68"/>
      <c r="AD44" s="68"/>
      <c r="AE44" s="68">
        <f>4751.73+22679.01</f>
        <v>27430.739999999998</v>
      </c>
      <c r="AF44" s="70">
        <f t="shared" si="6"/>
        <v>354501.2899999999</v>
      </c>
      <c r="AG44" s="70"/>
      <c r="AH44" s="70"/>
      <c r="AI44" s="70">
        <f>4901.84+28026.24</f>
        <v>32928.08</v>
      </c>
      <c r="AJ44" s="70"/>
      <c r="AK44" s="70"/>
      <c r="AL44" s="70">
        <f>4901.84+30674.67</f>
        <v>35576.509999999995</v>
      </c>
      <c r="AM44" s="70"/>
      <c r="AN44" s="70"/>
      <c r="AO44" s="70">
        <f>4901.84+27512.8</f>
        <v>32414.64</v>
      </c>
      <c r="AP44" s="70"/>
      <c r="AQ44" s="70"/>
      <c r="AR44" s="70">
        <f>4901.84+31741.04</f>
        <v>36642.880000000005</v>
      </c>
      <c r="AS44" s="70"/>
      <c r="AT44" s="70"/>
      <c r="AU44" s="70">
        <f>4940.99+31699</f>
        <v>36639.99</v>
      </c>
      <c r="AV44" s="70"/>
      <c r="AW44" s="70"/>
      <c r="AX44" s="70">
        <f>4945.34+27568.74</f>
        <v>32514.08</v>
      </c>
      <c r="AY44" s="70"/>
      <c r="AZ44" s="70"/>
      <c r="BA44" s="70">
        <f>4942.97+32084.11</f>
        <v>37027.08</v>
      </c>
      <c r="BB44" s="70"/>
      <c r="BC44" s="70"/>
      <c r="BD44" s="70">
        <v>31164.97</v>
      </c>
      <c r="BE44" s="70"/>
      <c r="BF44" s="70"/>
      <c r="BG44" s="70">
        <v>27225.13</v>
      </c>
      <c r="BH44" s="70"/>
      <c r="BI44" s="70"/>
      <c r="BJ44" s="70">
        <v>34995.73</v>
      </c>
      <c r="BK44" s="70"/>
      <c r="BL44" s="70"/>
      <c r="BM44" s="70">
        <v>39661.99</v>
      </c>
      <c r="BN44" s="70"/>
      <c r="BO44" s="70"/>
      <c r="BP44" s="70">
        <v>32628.97</v>
      </c>
      <c r="BQ44" s="70">
        <f t="shared" si="4"/>
        <v>409420.04999999993</v>
      </c>
      <c r="BR44" s="70">
        <f>BQ44+AF44+29382.71</f>
        <v>793304.0499999998</v>
      </c>
      <c r="BS44" s="70"/>
      <c r="BT44" s="70"/>
      <c r="BU44" s="70">
        <v>33174.51</v>
      </c>
      <c r="BV44" s="70"/>
      <c r="BW44" s="70"/>
      <c r="BX44" s="70">
        <v>47746.08</v>
      </c>
      <c r="BY44" s="70"/>
      <c r="BZ44" s="70"/>
      <c r="CA44" s="70">
        <v>47917.28</v>
      </c>
      <c r="CB44" s="70"/>
      <c r="CC44" s="70"/>
      <c r="CD44" s="70">
        <v>51218.43</v>
      </c>
      <c r="CE44" s="70"/>
      <c r="CF44" s="70"/>
      <c r="CG44" s="70">
        <v>51636.71</v>
      </c>
      <c r="CH44" s="70"/>
      <c r="CI44" s="70"/>
      <c r="CJ44" s="70">
        <v>49681.03</v>
      </c>
      <c r="CK44" s="70"/>
      <c r="CL44" s="70"/>
      <c r="CM44" s="70">
        <v>49966.59</v>
      </c>
      <c r="CN44" s="70"/>
      <c r="CO44" s="70"/>
      <c r="CP44" s="70">
        <v>50524.34</v>
      </c>
      <c r="CQ44" s="70"/>
      <c r="CR44" s="70"/>
      <c r="CS44" s="70">
        <v>46746.59</v>
      </c>
      <c r="CT44" s="70"/>
      <c r="CU44" s="70"/>
      <c r="CV44" s="70">
        <v>44806.67</v>
      </c>
      <c r="CW44" s="70"/>
      <c r="CX44" s="70"/>
      <c r="CY44" s="70">
        <v>52787.8</v>
      </c>
      <c r="CZ44" s="70"/>
      <c r="DA44" s="70"/>
      <c r="DB44" s="70"/>
      <c r="DC44" s="70"/>
      <c r="DD44" s="70"/>
      <c r="DE44" s="70">
        <v>46217.59</v>
      </c>
      <c r="DF44" s="89">
        <f t="shared" si="5"/>
        <v>539249.11</v>
      </c>
      <c r="DG44" s="90">
        <f t="shared" si="8"/>
        <v>1332553.1599999997</v>
      </c>
      <c r="DH44" s="70"/>
      <c r="DI44" s="70"/>
      <c r="DJ44" s="70">
        <v>45606.64</v>
      </c>
      <c r="DK44" s="70"/>
      <c r="DL44" s="70"/>
      <c r="DM44" s="70">
        <v>79630.76</v>
      </c>
      <c r="DN44" s="70"/>
      <c r="DO44" s="70"/>
      <c r="DP44" s="70">
        <v>78338.37</v>
      </c>
      <c r="DQ44" s="70"/>
      <c r="DR44" s="70"/>
      <c r="DS44" s="70">
        <v>82863.05</v>
      </c>
      <c r="DT44" s="70"/>
      <c r="DU44" s="70"/>
      <c r="DV44" s="70">
        <v>84564.5</v>
      </c>
      <c r="DW44" s="70"/>
      <c r="DX44" s="70"/>
      <c r="DY44" s="70">
        <v>78984.92</v>
      </c>
      <c r="DZ44" s="70"/>
      <c r="EA44" s="70"/>
      <c r="EB44" s="70">
        <v>79290.33</v>
      </c>
      <c r="EC44" s="70"/>
      <c r="ED44" s="70"/>
      <c r="EE44" s="70">
        <v>97666.33</v>
      </c>
      <c r="EF44" s="70"/>
      <c r="EG44" s="70"/>
      <c r="EH44" s="70">
        <v>79321.52</v>
      </c>
      <c r="EI44" s="70"/>
      <c r="EJ44" s="70"/>
      <c r="EK44" s="70">
        <v>83261.7</v>
      </c>
      <c r="EL44" s="70"/>
      <c r="EM44" s="70"/>
      <c r="EN44" s="70">
        <v>84867.47</v>
      </c>
      <c r="EO44" s="70"/>
      <c r="EP44" s="70"/>
      <c r="EQ44" s="70">
        <v>92747.12</v>
      </c>
      <c r="ER44" s="70">
        <f t="shared" si="14"/>
        <v>967142.7100000001</v>
      </c>
      <c r="ES44" s="70">
        <f t="shared" si="15"/>
        <v>2299695.8699999996</v>
      </c>
      <c r="ET44" s="70"/>
      <c r="EU44" s="70"/>
      <c r="EV44" s="70">
        <v>60254.4</v>
      </c>
      <c r="EW44" s="70"/>
      <c r="EX44" s="70"/>
      <c r="EY44" s="70">
        <v>60254.4</v>
      </c>
      <c r="EZ44" s="70"/>
      <c r="FA44" s="70"/>
      <c r="FB44" s="70">
        <v>60254.4</v>
      </c>
      <c r="FC44" s="70"/>
      <c r="FD44" s="70"/>
      <c r="FE44" s="70">
        <v>60254.4</v>
      </c>
      <c r="FF44" s="70"/>
      <c r="FG44" s="70"/>
      <c r="FH44" s="70">
        <v>60254.4</v>
      </c>
      <c r="FI44" s="70"/>
      <c r="FJ44" s="70"/>
      <c r="FK44" s="70">
        <v>60254.4</v>
      </c>
      <c r="FL44" s="70"/>
      <c r="FM44" s="70"/>
      <c r="FN44" s="70">
        <v>60254.4</v>
      </c>
      <c r="FO44" s="70"/>
      <c r="FP44" s="70"/>
      <c r="FQ44" s="70">
        <v>60254.4</v>
      </c>
      <c r="FR44" s="70"/>
      <c r="FS44" s="70"/>
      <c r="FT44" s="70">
        <v>60254.4</v>
      </c>
    </row>
    <row r="45" spans="1:176" s="3" customFormat="1" ht="18" customHeight="1">
      <c r="A45" s="39" t="s">
        <v>54</v>
      </c>
      <c r="B45" s="18">
        <v>30154.65</v>
      </c>
      <c r="C45" s="43">
        <f>C43-C44</f>
        <v>6492.7800000000025</v>
      </c>
      <c r="D45" s="43"/>
      <c r="E45" s="43">
        <f aca="true" t="shared" si="16" ref="E45:Q45">E43-E44</f>
        <v>-134.11000000000058</v>
      </c>
      <c r="F45" s="43"/>
      <c r="G45" s="43">
        <f t="shared" si="16"/>
        <v>1052.75</v>
      </c>
      <c r="H45" s="43"/>
      <c r="I45" s="43">
        <f t="shared" si="16"/>
        <v>724.0499999999993</v>
      </c>
      <c r="J45" s="43"/>
      <c r="K45" s="43">
        <f t="shared" si="16"/>
        <v>140.1800000000003</v>
      </c>
      <c r="L45" s="43"/>
      <c r="M45" s="43">
        <f t="shared" si="16"/>
        <v>1011.5299999999988</v>
      </c>
      <c r="N45" s="43"/>
      <c r="O45" s="43">
        <f t="shared" si="16"/>
        <v>-359.6299999999974</v>
      </c>
      <c r="P45" s="43"/>
      <c r="Q45" s="43">
        <f t="shared" si="16"/>
        <v>-1917.6900000000023</v>
      </c>
      <c r="R45" s="43">
        <v>37164.51</v>
      </c>
      <c r="S45" s="17">
        <f>C45+E45+G45+I45+K45+M45+O45+Q45</f>
        <v>7009.860000000001</v>
      </c>
      <c r="T45" s="22"/>
      <c r="U45" s="22"/>
      <c r="V45" s="22">
        <f>V43-V44</f>
        <v>-1602.729999999996</v>
      </c>
      <c r="W45" s="22">
        <f aca="true" t="shared" si="17" ref="W45:AL45">W43-W44</f>
        <v>0</v>
      </c>
      <c r="X45" s="22">
        <f t="shared" si="17"/>
        <v>0</v>
      </c>
      <c r="Y45" s="22">
        <f t="shared" si="17"/>
        <v>7780.860000000004</v>
      </c>
      <c r="Z45" s="22">
        <f t="shared" si="17"/>
        <v>0</v>
      </c>
      <c r="AA45" s="22">
        <f t="shared" si="17"/>
        <v>0</v>
      </c>
      <c r="AB45" s="22">
        <f t="shared" si="17"/>
        <v>-11241.359999999993</v>
      </c>
      <c r="AC45" s="22">
        <f t="shared" si="17"/>
        <v>0</v>
      </c>
      <c r="AD45" s="22">
        <f t="shared" si="17"/>
        <v>0</v>
      </c>
      <c r="AE45" s="22">
        <f t="shared" si="17"/>
        <v>5824.240000000005</v>
      </c>
      <c r="AF45" s="22">
        <f t="shared" si="6"/>
        <v>7770.870000000021</v>
      </c>
      <c r="AG45" s="22">
        <f t="shared" si="17"/>
        <v>0</v>
      </c>
      <c r="AH45" s="22">
        <f t="shared" si="17"/>
        <v>0</v>
      </c>
      <c r="AI45" s="22">
        <f t="shared" si="17"/>
        <v>1377.0099999999948</v>
      </c>
      <c r="AJ45" s="22">
        <f t="shared" si="17"/>
        <v>0</v>
      </c>
      <c r="AK45" s="22">
        <f t="shared" si="17"/>
        <v>0</v>
      </c>
      <c r="AL45" s="22">
        <f t="shared" si="17"/>
        <v>-1271.4199999999983</v>
      </c>
      <c r="AM45" s="22"/>
      <c r="AN45" s="22"/>
      <c r="AO45" s="22">
        <f>AO43-AO44</f>
        <v>1890.449999999997</v>
      </c>
      <c r="AP45" s="22">
        <f aca="true" t="shared" si="18" ref="AP45:AU45">AP43-AP44</f>
        <v>0</v>
      </c>
      <c r="AQ45" s="22">
        <f t="shared" si="18"/>
        <v>0</v>
      </c>
      <c r="AR45" s="22">
        <f t="shared" si="18"/>
        <v>-2337.790000000008</v>
      </c>
      <c r="AS45" s="22">
        <f t="shared" si="18"/>
        <v>0</v>
      </c>
      <c r="AT45" s="22">
        <f t="shared" si="18"/>
        <v>0</v>
      </c>
      <c r="AU45" s="22">
        <f t="shared" si="18"/>
        <v>-2334.9000000000015</v>
      </c>
      <c r="AV45" s="22"/>
      <c r="AW45" s="22"/>
      <c r="AX45" s="22">
        <f>AX43-AX44</f>
        <v>1791.0099999999948</v>
      </c>
      <c r="AY45" s="22">
        <f aca="true" t="shared" si="19" ref="AY45:BD45">AY43-AY44</f>
        <v>0</v>
      </c>
      <c r="AZ45" s="22">
        <f t="shared" si="19"/>
        <v>0</v>
      </c>
      <c r="BA45" s="22">
        <f t="shared" si="19"/>
        <v>-2721.9900000000052</v>
      </c>
      <c r="BB45" s="22">
        <f t="shared" si="19"/>
        <v>0</v>
      </c>
      <c r="BC45" s="22">
        <f t="shared" si="19"/>
        <v>0</v>
      </c>
      <c r="BD45" s="22">
        <f t="shared" si="19"/>
        <v>3140.1199999999953</v>
      </c>
      <c r="BE45" s="22">
        <f aca="true" t="shared" si="20" ref="BE45:BM45">BE43-BE44</f>
        <v>0</v>
      </c>
      <c r="BF45" s="22">
        <f t="shared" si="20"/>
        <v>0</v>
      </c>
      <c r="BG45" s="22">
        <f t="shared" si="20"/>
        <v>7079.950000000001</v>
      </c>
      <c r="BH45" s="22">
        <f t="shared" si="20"/>
        <v>0</v>
      </c>
      <c r="BI45" s="22">
        <f t="shared" si="20"/>
        <v>0</v>
      </c>
      <c r="BJ45" s="22">
        <f t="shared" si="20"/>
        <v>-690.6500000000015</v>
      </c>
      <c r="BK45" s="22">
        <f t="shared" si="20"/>
        <v>0</v>
      </c>
      <c r="BL45" s="22">
        <f t="shared" si="20"/>
        <v>0</v>
      </c>
      <c r="BM45" s="22">
        <f t="shared" si="20"/>
        <v>-5356.909999999996</v>
      </c>
      <c r="BN45" s="22">
        <f>BN43-BN44</f>
        <v>0</v>
      </c>
      <c r="BO45" s="22">
        <f>BO43-BO44</f>
        <v>0</v>
      </c>
      <c r="BP45" s="22">
        <f>BP43-BP44</f>
        <v>1676.1100000000006</v>
      </c>
      <c r="BQ45" s="22">
        <f t="shared" si="4"/>
        <v>2240.9899999999725</v>
      </c>
      <c r="BR45" s="22">
        <f t="shared" si="7"/>
        <v>10011.859999999993</v>
      </c>
      <c r="BS45" s="22"/>
      <c r="BT45" s="22"/>
      <c r="BU45" s="22">
        <f>BU43-BU44</f>
        <v>16162.75</v>
      </c>
      <c r="BV45" s="22"/>
      <c r="BW45" s="22"/>
      <c r="BX45" s="22">
        <f>BX43-BX44</f>
        <v>1591.1800000000003</v>
      </c>
      <c r="BY45" s="22"/>
      <c r="BZ45" s="22"/>
      <c r="CA45" s="22">
        <f>CA43-CA44</f>
        <v>1419.9800000000032</v>
      </c>
      <c r="CB45" s="22"/>
      <c r="CC45" s="22"/>
      <c r="CD45" s="22">
        <f>CD43-CD44</f>
        <v>-1881.1699999999983</v>
      </c>
      <c r="CE45" s="22"/>
      <c r="CF45" s="22"/>
      <c r="CG45" s="22">
        <f>CG43-CG44</f>
        <v>-2299.449999999997</v>
      </c>
      <c r="CH45" s="22"/>
      <c r="CI45" s="22"/>
      <c r="CJ45" s="22">
        <f>CJ43-CJ44</f>
        <v>-343.7699999999968</v>
      </c>
      <c r="CK45" s="22"/>
      <c r="CL45" s="22"/>
      <c r="CM45" s="22">
        <f>CM43-CM44</f>
        <v>-629.3299999999945</v>
      </c>
      <c r="CN45" s="22"/>
      <c r="CO45" s="22"/>
      <c r="CP45" s="22">
        <f>CP43-CP44</f>
        <v>-1187.0799999999945</v>
      </c>
      <c r="CQ45" s="22"/>
      <c r="CR45" s="22"/>
      <c r="CS45" s="22">
        <f>CS43-CS44</f>
        <v>2590.6700000000055</v>
      </c>
      <c r="CT45" s="22"/>
      <c r="CU45" s="22"/>
      <c r="CV45" s="22">
        <f>CV43-CV44</f>
        <v>404530.59</v>
      </c>
      <c r="CW45" s="22"/>
      <c r="CX45" s="22"/>
      <c r="CY45" s="22">
        <f>CY43-CY44</f>
        <v>-3450.540000000001</v>
      </c>
      <c r="CZ45" s="22"/>
      <c r="DA45" s="22"/>
      <c r="DB45" s="22">
        <f>DB43-DB44</f>
        <v>0</v>
      </c>
      <c r="DC45" s="22"/>
      <c r="DD45" s="22"/>
      <c r="DE45" s="22">
        <f>DE43-DE44</f>
        <v>3119.6700000000055</v>
      </c>
      <c r="DF45" s="9">
        <f t="shared" si="5"/>
        <v>403460.74999999994</v>
      </c>
      <c r="DG45" s="37">
        <f t="shared" si="8"/>
        <v>413472.6099999999</v>
      </c>
      <c r="DH45" s="22"/>
      <c r="DI45" s="22"/>
      <c r="DJ45" s="22">
        <f>DJ43-DJ44</f>
        <v>38581.490000000005</v>
      </c>
      <c r="DK45" s="22"/>
      <c r="DL45" s="22"/>
      <c r="DM45" s="22">
        <f>DM43-DM44</f>
        <v>1686.62000000001</v>
      </c>
      <c r="DN45" s="22"/>
      <c r="DO45" s="22"/>
      <c r="DP45" s="22">
        <f>DP43-DP44</f>
        <v>5849.760000000009</v>
      </c>
      <c r="DQ45" s="22"/>
      <c r="DR45" s="22"/>
      <c r="DS45" s="22">
        <f>DS43-DS44</f>
        <v>1325.0800000000017</v>
      </c>
      <c r="DT45" s="22"/>
      <c r="DU45" s="22"/>
      <c r="DV45" s="22">
        <f>DV43-DV44</f>
        <v>-376.36999999999534</v>
      </c>
      <c r="DW45" s="22"/>
      <c r="DX45" s="22"/>
      <c r="DY45" s="22">
        <f>DY43-DY44</f>
        <v>5203.210000000006</v>
      </c>
      <c r="DZ45" s="22"/>
      <c r="EA45" s="22"/>
      <c r="EB45" s="22">
        <f>EB43-EB44</f>
        <v>4897.800000000003</v>
      </c>
      <c r="EC45" s="22"/>
      <c r="ED45" s="22"/>
      <c r="EE45" s="22">
        <f>EE43-EE44</f>
        <v>-13478.199999999997</v>
      </c>
      <c r="EF45" s="22"/>
      <c r="EG45" s="22"/>
      <c r="EH45" s="22">
        <f>EH43-EH44</f>
        <v>4866.610000000001</v>
      </c>
      <c r="EI45" s="22"/>
      <c r="EJ45" s="22"/>
      <c r="EK45" s="22">
        <f>EK43-EK44</f>
        <v>926.4300000000076</v>
      </c>
      <c r="EL45" s="22"/>
      <c r="EM45" s="22"/>
      <c r="EN45" s="22">
        <f>EN43-EN44</f>
        <v>-679.3399999999965</v>
      </c>
      <c r="EO45" s="22"/>
      <c r="EP45" s="22"/>
      <c r="EQ45" s="22">
        <f>EQ43-EQ44</f>
        <v>-8558.98999999999</v>
      </c>
      <c r="ER45" s="22">
        <f>ER43-ER44</f>
        <v>40244.09999999998</v>
      </c>
      <c r="ES45" s="22">
        <f t="shared" si="15"/>
        <v>453716.7099999999</v>
      </c>
      <c r="ET45" s="22"/>
      <c r="EU45" s="22"/>
      <c r="EV45" s="22">
        <v>81203.66</v>
      </c>
      <c r="EW45" s="22"/>
      <c r="EX45" s="22"/>
      <c r="EY45" s="22">
        <v>62951.41</v>
      </c>
      <c r="EZ45" s="22"/>
      <c r="FA45" s="22"/>
      <c r="FB45" s="22">
        <v>64999.21</v>
      </c>
      <c r="FC45" s="22"/>
      <c r="FD45" s="22"/>
      <c r="FE45" s="22">
        <v>62825.13</v>
      </c>
      <c r="FF45" s="22"/>
      <c r="FG45" s="22"/>
      <c r="FH45" s="22">
        <v>56052.17</v>
      </c>
      <c r="FI45" s="22"/>
      <c r="FJ45" s="22"/>
      <c r="FK45" s="22">
        <v>60541.7</v>
      </c>
      <c r="FL45" s="22"/>
      <c r="FM45" s="22"/>
      <c r="FN45" s="22">
        <v>57332.1</v>
      </c>
      <c r="FO45" s="22"/>
      <c r="FP45" s="22"/>
      <c r="FQ45" s="22">
        <v>56457.84</v>
      </c>
      <c r="FR45" s="22"/>
      <c r="FS45" s="22"/>
      <c r="FT45" s="22">
        <v>62749.66</v>
      </c>
    </row>
    <row r="46" spans="1:176" s="3" customFormat="1" ht="22.5" customHeight="1" hidden="1">
      <c r="A46" s="39" t="s">
        <v>55</v>
      </c>
      <c r="B46" s="18"/>
      <c r="C46" s="43"/>
      <c r="D46" s="43"/>
      <c r="E46" s="43"/>
      <c r="F46" s="43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>
        <v>7009.86</v>
      </c>
      <c r="T46" s="22"/>
      <c r="U46" s="22"/>
      <c r="V46" s="22"/>
      <c r="W46" s="22"/>
      <c r="X46" s="22"/>
      <c r="Y46" s="45"/>
      <c r="Z46" s="22"/>
      <c r="AA46" s="22"/>
      <c r="AB46" s="45"/>
      <c r="AC46" s="18"/>
      <c r="AD46" s="18"/>
      <c r="AE46" s="18"/>
      <c r="AF46" s="22">
        <f t="shared" si="6"/>
        <v>7009.86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>
        <f t="shared" si="4"/>
        <v>0</v>
      </c>
      <c r="BR46" s="22">
        <f t="shared" si="7"/>
        <v>7009.86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9">
        <f t="shared" si="5"/>
        <v>0</v>
      </c>
      <c r="DG46" s="37">
        <f t="shared" si="8"/>
        <v>7009.86</v>
      </c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>
        <f t="shared" si="14"/>
        <v>0</v>
      </c>
      <c r="ES46" s="22">
        <f t="shared" si="15"/>
        <v>7009.86</v>
      </c>
      <c r="ET46" s="22"/>
      <c r="EU46" s="22"/>
      <c r="EV46" s="22">
        <f>EV44-EV45</f>
        <v>-20949.260000000002</v>
      </c>
      <c r="EW46" s="22"/>
      <c r="EX46" s="22"/>
      <c r="EY46" s="22">
        <f>EY44-EY45</f>
        <v>-2697.010000000002</v>
      </c>
      <c r="EZ46" s="22"/>
      <c r="FA46" s="22"/>
      <c r="FB46" s="22">
        <f>FB44-FB45</f>
        <v>-4744.809999999998</v>
      </c>
      <c r="FC46" s="22"/>
      <c r="FD46" s="22"/>
      <c r="FE46" s="22">
        <f>FE44-FE45</f>
        <v>-2570.729999999996</v>
      </c>
      <c r="FF46" s="22"/>
      <c r="FG46" s="22"/>
      <c r="FH46" s="22">
        <f>FH44-FH45</f>
        <v>4202.230000000003</v>
      </c>
      <c r="FI46" s="22"/>
      <c r="FJ46" s="22"/>
      <c r="FK46" s="22">
        <f>FK44-FK45</f>
        <v>-287.29999999999563</v>
      </c>
      <c r="FL46" s="22"/>
      <c r="FM46" s="22"/>
      <c r="FN46" s="22">
        <f>FN44-FN45</f>
        <v>2922.300000000003</v>
      </c>
      <c r="FO46" s="22"/>
      <c r="FP46" s="22"/>
      <c r="FQ46" s="22">
        <f>FQ44-FQ45</f>
        <v>3796.560000000005</v>
      </c>
      <c r="FR46" s="22"/>
      <c r="FS46" s="22"/>
      <c r="FT46" s="22">
        <f>FT44-FT45</f>
        <v>-2495.260000000002</v>
      </c>
    </row>
    <row r="47" spans="1:176" s="3" customFormat="1" ht="22.5">
      <c r="A47" s="39" t="s">
        <v>56</v>
      </c>
      <c r="B47" s="18"/>
      <c r="C47" s="43">
        <f>C44-C42</f>
        <v>-5278.869999999999</v>
      </c>
      <c r="D47" s="43"/>
      <c r="E47" s="43">
        <f aca="true" t="shared" si="21" ref="E47:Q47">E44-E42</f>
        <v>4763.260000000002</v>
      </c>
      <c r="F47" s="43">
        <f t="shared" si="21"/>
        <v>0</v>
      </c>
      <c r="G47" s="43">
        <f t="shared" si="21"/>
        <v>4901.7800000000025</v>
      </c>
      <c r="H47" s="43">
        <f t="shared" si="21"/>
        <v>0</v>
      </c>
      <c r="I47" s="43">
        <f t="shared" si="21"/>
        <v>-2094.5499999999993</v>
      </c>
      <c r="J47" s="43">
        <f t="shared" si="21"/>
        <v>0</v>
      </c>
      <c r="K47" s="43">
        <f t="shared" si="21"/>
        <v>-5792.460000000006</v>
      </c>
      <c r="L47" s="43">
        <f t="shared" si="21"/>
        <v>0</v>
      </c>
      <c r="M47" s="43">
        <f t="shared" si="21"/>
        <v>5555.32</v>
      </c>
      <c r="N47" s="43">
        <f t="shared" si="21"/>
        <v>0</v>
      </c>
      <c r="O47" s="43">
        <f t="shared" si="21"/>
        <v>6871.109999999997</v>
      </c>
      <c r="P47" s="43">
        <f t="shared" si="21"/>
        <v>0</v>
      </c>
      <c r="Q47" s="43">
        <f t="shared" si="21"/>
        <v>8558.529999999999</v>
      </c>
      <c r="R47" s="43"/>
      <c r="S47" s="17">
        <f>C47+E47+G47+I47+K47+M47+O47+Q47</f>
        <v>17484.119999999995</v>
      </c>
      <c r="T47" s="22"/>
      <c r="U47" s="22"/>
      <c r="V47" s="22">
        <f>V44-V42</f>
        <v>14216.36</v>
      </c>
      <c r="W47" s="22">
        <f aca="true" t="shared" si="22" ref="W47:AL47">W44-W42</f>
        <v>0</v>
      </c>
      <c r="X47" s="22">
        <f t="shared" si="22"/>
        <v>0</v>
      </c>
      <c r="Y47" s="22">
        <f t="shared" si="22"/>
        <v>-42139.37000000001</v>
      </c>
      <c r="Z47" s="22">
        <f t="shared" si="22"/>
        <v>0</v>
      </c>
      <c r="AA47" s="22">
        <f t="shared" si="22"/>
        <v>0</v>
      </c>
      <c r="AB47" s="22">
        <f t="shared" si="22"/>
        <v>-39011.66000000003</v>
      </c>
      <c r="AC47" s="22">
        <f t="shared" si="22"/>
        <v>0</v>
      </c>
      <c r="AD47" s="22">
        <f t="shared" si="22"/>
        <v>0</v>
      </c>
      <c r="AE47" s="22">
        <f t="shared" si="22"/>
        <v>-40330.564500000015</v>
      </c>
      <c r="AF47" s="22">
        <f t="shared" si="6"/>
        <v>-89781.11450000005</v>
      </c>
      <c r="AG47" s="22">
        <f t="shared" si="22"/>
        <v>0</v>
      </c>
      <c r="AH47" s="22">
        <f t="shared" si="22"/>
        <v>0</v>
      </c>
      <c r="AI47" s="22">
        <f t="shared" si="22"/>
        <v>4248.636955128204</v>
      </c>
      <c r="AJ47" s="22">
        <f t="shared" si="22"/>
        <v>0</v>
      </c>
      <c r="AK47" s="22">
        <f t="shared" si="22"/>
        <v>0</v>
      </c>
      <c r="AL47" s="22">
        <f t="shared" si="22"/>
        <v>-8222.794285714292</v>
      </c>
      <c r="AM47" s="22"/>
      <c r="AN47" s="22"/>
      <c r="AO47" s="22">
        <f>AO44-AO42</f>
        <v>-6344.4100000000035</v>
      </c>
      <c r="AP47" s="22">
        <f aca="true" t="shared" si="23" ref="AP47:AU47">AP44-AP42</f>
        <v>0</v>
      </c>
      <c r="AQ47" s="22">
        <f t="shared" si="23"/>
        <v>0</v>
      </c>
      <c r="AR47" s="22">
        <f t="shared" si="23"/>
        <v>6013.090000000007</v>
      </c>
      <c r="AS47" s="22">
        <f t="shared" si="23"/>
        <v>0</v>
      </c>
      <c r="AT47" s="22">
        <f t="shared" si="23"/>
        <v>0</v>
      </c>
      <c r="AU47" s="22">
        <f t="shared" si="23"/>
        <v>-13386.180000000008</v>
      </c>
      <c r="AV47" s="22"/>
      <c r="AW47" s="22"/>
      <c r="AX47" s="22">
        <f>AX44-AX42</f>
        <v>4883.420000000002</v>
      </c>
      <c r="AY47" s="22">
        <f aca="true" t="shared" si="24" ref="AY47:BD47">AY44-AY42</f>
        <v>0</v>
      </c>
      <c r="AZ47" s="22">
        <f t="shared" si="24"/>
        <v>0</v>
      </c>
      <c r="BA47" s="22">
        <f t="shared" si="24"/>
        <v>-4837.720000000001</v>
      </c>
      <c r="BB47" s="22">
        <f t="shared" si="24"/>
        <v>0</v>
      </c>
      <c r="BC47" s="22">
        <f t="shared" si="24"/>
        <v>0</v>
      </c>
      <c r="BD47" s="22">
        <f t="shared" si="24"/>
        <v>-23802.539999999994</v>
      </c>
      <c r="BE47" s="22">
        <f aca="true" t="shared" si="25" ref="BE47:BM47">BE44-BE42</f>
        <v>0</v>
      </c>
      <c r="BF47" s="22">
        <f t="shared" si="25"/>
        <v>0</v>
      </c>
      <c r="BG47" s="22">
        <f t="shared" si="25"/>
        <v>-37634.8</v>
      </c>
      <c r="BH47" s="22">
        <f t="shared" si="25"/>
        <v>0</v>
      </c>
      <c r="BI47" s="22">
        <f t="shared" si="25"/>
        <v>0</v>
      </c>
      <c r="BJ47" s="22">
        <f t="shared" si="25"/>
        <v>6860.560000000001</v>
      </c>
      <c r="BK47" s="22">
        <f t="shared" si="25"/>
        <v>0</v>
      </c>
      <c r="BL47" s="22">
        <f t="shared" si="25"/>
        <v>0</v>
      </c>
      <c r="BM47" s="22">
        <f t="shared" si="25"/>
        <v>8028.239999999994</v>
      </c>
      <c r="BN47" s="22">
        <f>BN44-BN42</f>
        <v>0</v>
      </c>
      <c r="BO47" s="22">
        <f>BO44-BO42</f>
        <v>0</v>
      </c>
      <c r="BP47" s="22">
        <f>BP44-BP42</f>
        <v>2144.770000000004</v>
      </c>
      <c r="BQ47" s="22">
        <f t="shared" si="4"/>
        <v>-62049.7273305861</v>
      </c>
      <c r="BR47" s="22">
        <f t="shared" si="7"/>
        <v>-151830.84183058614</v>
      </c>
      <c r="BS47" s="22"/>
      <c r="BT47" s="22"/>
      <c r="BU47" s="22">
        <f>BU44-BU42</f>
        <v>5045.500000000007</v>
      </c>
      <c r="BV47" s="22"/>
      <c r="BW47" s="22"/>
      <c r="BX47" s="22">
        <f>BX44-BX42</f>
        <v>-17555.009999999995</v>
      </c>
      <c r="BY47" s="22"/>
      <c r="BZ47" s="22"/>
      <c r="CA47" s="22">
        <f>CA44-CA42</f>
        <v>20934.769999999997</v>
      </c>
      <c r="CB47" s="22"/>
      <c r="CC47" s="22"/>
      <c r="CD47" s="22">
        <f>CD44-CD42</f>
        <v>23559.58</v>
      </c>
      <c r="CE47" s="22"/>
      <c r="CF47" s="22"/>
      <c r="CG47" s="22">
        <f>CG44-CG42</f>
        <v>25627.850000000002</v>
      </c>
      <c r="CH47" s="22"/>
      <c r="CI47" s="22"/>
      <c r="CJ47" s="22">
        <f>CJ44-CJ42</f>
        <v>-580959.8899999998</v>
      </c>
      <c r="CK47" s="22"/>
      <c r="CL47" s="22"/>
      <c r="CM47" s="22">
        <f>CM44-CM42</f>
        <v>-19353.680000000008</v>
      </c>
      <c r="CN47" s="22"/>
      <c r="CO47" s="22"/>
      <c r="CP47" s="22">
        <f>CP44-CP42</f>
        <v>7346.970000000001</v>
      </c>
      <c r="CQ47" s="22"/>
      <c r="CR47" s="22"/>
      <c r="CS47" s="22">
        <f>CS44-CS42</f>
        <v>17872.349999999995</v>
      </c>
      <c r="CT47" s="22"/>
      <c r="CU47" s="22"/>
      <c r="CV47" s="22">
        <f>CV44-CV42</f>
        <v>16758.350000000002</v>
      </c>
      <c r="CW47" s="22"/>
      <c r="CX47" s="22"/>
      <c r="CY47" s="22">
        <f>CY44-CY42</f>
        <v>20891.690000000006</v>
      </c>
      <c r="CZ47" s="22"/>
      <c r="DA47" s="22"/>
      <c r="DB47" s="22">
        <f>DB44-DB42</f>
        <v>-25525.17</v>
      </c>
      <c r="DC47" s="22"/>
      <c r="DD47" s="22"/>
      <c r="DE47" s="22">
        <f>DE44-DE42</f>
        <v>19292.21</v>
      </c>
      <c r="DF47" s="9">
        <f t="shared" si="5"/>
        <v>-491109.9799999998</v>
      </c>
      <c r="DG47" s="37">
        <f>DG44-DG42</f>
        <v>-613558.1118305861</v>
      </c>
      <c r="DH47" s="22"/>
      <c r="DI47" s="22"/>
      <c r="DJ47" s="22">
        <f>DJ44-DJ42</f>
        <v>-6286.381000000001</v>
      </c>
      <c r="DK47" s="22"/>
      <c r="DL47" s="22"/>
      <c r="DM47" s="22">
        <f>DM44-DM42</f>
        <v>51033.89899999999</v>
      </c>
      <c r="DN47" s="22"/>
      <c r="DO47" s="22"/>
      <c r="DP47" s="22">
        <f>DP44-DP42</f>
        <v>19351.148999999998</v>
      </c>
      <c r="DQ47" s="22"/>
      <c r="DR47" s="22"/>
      <c r="DS47" s="22">
        <f>DS44-DS42</f>
        <v>39292.879</v>
      </c>
      <c r="DT47" s="22"/>
      <c r="DU47" s="22"/>
      <c r="DV47" s="22">
        <f>DV44-DV42</f>
        <v>45363.489</v>
      </c>
      <c r="DW47" s="22"/>
      <c r="DX47" s="22"/>
      <c r="DY47" s="22">
        <f>DY44-DY42</f>
        <v>-270331.33100000006</v>
      </c>
      <c r="DZ47" s="22"/>
      <c r="EA47" s="22"/>
      <c r="EB47" s="22">
        <f>EB44-EB42</f>
        <v>46403.818999999996</v>
      </c>
      <c r="EC47" s="22"/>
      <c r="ED47" s="22"/>
      <c r="EE47" s="22">
        <f>EE44-EE42</f>
        <v>67952.739</v>
      </c>
      <c r="EF47" s="22"/>
      <c r="EG47" s="22"/>
      <c r="EH47" s="22">
        <f>EH44-EH42</f>
        <v>50251.299</v>
      </c>
      <c r="EI47" s="22"/>
      <c r="EJ47" s="22"/>
      <c r="EK47" s="22">
        <f>EK44-EK42</f>
        <v>50444.418999999994</v>
      </c>
      <c r="EL47" s="22"/>
      <c r="EM47" s="22"/>
      <c r="EN47" s="22">
        <f>EN44-EN42</f>
        <v>48901.37900000001</v>
      </c>
      <c r="EO47" s="22"/>
      <c r="EP47" s="22"/>
      <c r="EQ47" s="22">
        <f>EQ44-EQ42</f>
        <v>63624.219</v>
      </c>
      <c r="ER47" s="22">
        <f>ER44-ER42</f>
        <v>206001.5780000001</v>
      </c>
      <c r="ES47" s="22">
        <f t="shared" si="15"/>
        <v>-407556.533830586</v>
      </c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</row>
    <row r="48" spans="1:176" s="4" customFormat="1" ht="12.75">
      <c r="A48" s="15"/>
      <c r="B48" s="15"/>
      <c r="C48" s="15"/>
      <c r="D48" s="15"/>
      <c r="E48" s="15"/>
      <c r="F48" s="1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2"/>
      <c r="U48" s="22"/>
      <c r="V48" s="22"/>
      <c r="W48" s="22"/>
      <c r="X48" s="22"/>
      <c r="Y48" s="45"/>
      <c r="Z48" s="22"/>
      <c r="AA48" s="22"/>
      <c r="AB48" s="45"/>
      <c r="AC48" s="15"/>
      <c r="AD48" s="15"/>
      <c r="AE48" s="15"/>
      <c r="AF48" s="22">
        <f t="shared" si="6"/>
        <v>0</v>
      </c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>
        <f t="shared" si="4"/>
        <v>0</v>
      </c>
      <c r="BR48" s="22">
        <f t="shared" si="7"/>
        <v>0</v>
      </c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9">
        <f t="shared" si="5"/>
        <v>0</v>
      </c>
      <c r="DG48" s="37">
        <v>0</v>
      </c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>
        <f>EV45-EV43</f>
        <v>34765.22</v>
      </c>
      <c r="EW48" s="22"/>
      <c r="EX48" s="22"/>
      <c r="EY48" s="22">
        <f>EY45-EY43</f>
        <v>32018.350000000006</v>
      </c>
      <c r="EZ48" s="22"/>
      <c r="FA48" s="22"/>
      <c r="FB48" s="22">
        <f>FB45-FB43</f>
        <v>6854.899999999987</v>
      </c>
      <c r="FC48" s="22"/>
      <c r="FD48" s="22"/>
      <c r="FE48" s="22">
        <f>FE45-FE43</f>
        <v>21614.010000000002</v>
      </c>
      <c r="FF48" s="22"/>
      <c r="FG48" s="22"/>
      <c r="FH48" s="22">
        <f>FH45-FH43</f>
        <v>13158.179999999986</v>
      </c>
      <c r="FI48" s="22"/>
      <c r="FJ48" s="22"/>
      <c r="FK48" s="22">
        <f>FK45-FK43</f>
        <v>30020.45</v>
      </c>
      <c r="FL48" s="22"/>
      <c r="FM48" s="22"/>
      <c r="FN48" s="22">
        <f>FN45-FN43</f>
        <v>26399.04</v>
      </c>
      <c r="FO48" s="22"/>
      <c r="FP48" s="22"/>
      <c r="FQ48" s="22">
        <f>FQ45-FQ43</f>
        <v>25524.78</v>
      </c>
      <c r="FR48" s="22"/>
      <c r="FS48" s="22"/>
      <c r="FT48" s="22">
        <f>FT45-FT43</f>
        <v>7304.600000000006</v>
      </c>
    </row>
    <row r="49" spans="1:176" s="4" customFormat="1" ht="12.75">
      <c r="A49" s="42" t="s">
        <v>57</v>
      </c>
      <c r="B49" s="15"/>
      <c r="C49" s="16">
        <v>2761.08</v>
      </c>
      <c r="D49" s="16"/>
      <c r="E49" s="16">
        <v>2713.2</v>
      </c>
      <c r="F49" s="15"/>
      <c r="G49" s="16">
        <v>2745.12</v>
      </c>
      <c r="H49" s="16"/>
      <c r="I49" s="16">
        <v>2681.28</v>
      </c>
      <c r="J49" s="35"/>
      <c r="K49" s="16">
        <v>2697.24</v>
      </c>
      <c r="L49" s="16"/>
      <c r="M49" s="16">
        <v>2665.32</v>
      </c>
      <c r="N49" s="35"/>
      <c r="O49" s="16">
        <v>2697.24</v>
      </c>
      <c r="P49" s="16"/>
      <c r="Q49" s="16">
        <v>2665.32</v>
      </c>
      <c r="R49" s="35"/>
      <c r="S49" s="17">
        <f>C49+E49+G49+I49+K49+M49+O49+Q49</f>
        <v>21625.8</v>
      </c>
      <c r="T49" s="17"/>
      <c r="U49" s="17"/>
      <c r="V49" s="17">
        <v>4792.67</v>
      </c>
      <c r="W49" s="17"/>
      <c r="X49" s="17"/>
      <c r="Y49" s="46">
        <v>4235.6</v>
      </c>
      <c r="Z49" s="17"/>
      <c r="AA49" s="17"/>
      <c r="AB49" s="46">
        <v>4101.05</v>
      </c>
      <c r="AC49" s="15"/>
      <c r="AD49" s="15"/>
      <c r="AE49" s="15">
        <v>3797.24</v>
      </c>
      <c r="AF49" s="22">
        <f t="shared" si="6"/>
        <v>38552.36</v>
      </c>
      <c r="AG49" s="17"/>
      <c r="AH49" s="17"/>
      <c r="AI49" s="17">
        <v>3576.09</v>
      </c>
      <c r="AJ49" s="17"/>
      <c r="AK49" s="17"/>
      <c r="AL49" s="17">
        <v>3533.95</v>
      </c>
      <c r="AM49" s="17"/>
      <c r="AN49" s="17"/>
      <c r="AO49" s="17">
        <v>3572.77</v>
      </c>
      <c r="AP49" s="17"/>
      <c r="AQ49" s="17"/>
      <c r="AR49" s="17">
        <v>3564.96</v>
      </c>
      <c r="AS49" s="17"/>
      <c r="AT49" s="17"/>
      <c r="AU49" s="17">
        <v>3516.42</v>
      </c>
      <c r="AV49" s="17"/>
      <c r="AW49" s="17"/>
      <c r="AX49" s="17">
        <v>3573.72</v>
      </c>
      <c r="AY49" s="17"/>
      <c r="AZ49" s="17"/>
      <c r="BA49" s="24">
        <v>3526.55</v>
      </c>
      <c r="BB49" s="17"/>
      <c r="BC49" s="17"/>
      <c r="BD49" s="24">
        <v>3739.86</v>
      </c>
      <c r="BE49" s="17"/>
      <c r="BF49" s="17"/>
      <c r="BG49" s="24">
        <v>3753.05</v>
      </c>
      <c r="BH49" s="17"/>
      <c r="BI49" s="17"/>
      <c r="BJ49" s="24">
        <v>3727.51</v>
      </c>
      <c r="BK49" s="17"/>
      <c r="BL49" s="17"/>
      <c r="BM49" s="24">
        <v>3692.05</v>
      </c>
      <c r="BN49" s="17"/>
      <c r="BO49" s="17"/>
      <c r="BP49" s="24">
        <v>3762.06</v>
      </c>
      <c r="BQ49" s="22">
        <f t="shared" si="4"/>
        <v>43538.990000000005</v>
      </c>
      <c r="BR49" s="22">
        <f t="shared" si="7"/>
        <v>82091.35</v>
      </c>
      <c r="BS49" s="17"/>
      <c r="BT49" s="17"/>
      <c r="BU49" s="24">
        <v>4203.9</v>
      </c>
      <c r="BV49" s="17"/>
      <c r="BW49" s="17"/>
      <c r="BX49" s="24">
        <v>4204.12</v>
      </c>
      <c r="BY49" s="17"/>
      <c r="BZ49" s="17"/>
      <c r="CA49" s="24">
        <v>4131.73</v>
      </c>
      <c r="CB49" s="17"/>
      <c r="CC49" s="17"/>
      <c r="CD49" s="24">
        <v>4257.5</v>
      </c>
      <c r="CE49" s="17"/>
      <c r="CF49" s="17"/>
      <c r="CG49" s="24">
        <v>4176.59</v>
      </c>
      <c r="CH49" s="17"/>
      <c r="CI49" s="17"/>
      <c r="CJ49" s="24">
        <v>4274.4</v>
      </c>
      <c r="CK49" s="17"/>
      <c r="CL49" s="17"/>
      <c r="CM49" s="24">
        <v>4364.5</v>
      </c>
      <c r="CN49" s="17"/>
      <c r="CO49" s="17"/>
      <c r="CP49" s="24">
        <v>3748.56</v>
      </c>
      <c r="CQ49" s="17"/>
      <c r="CR49" s="17"/>
      <c r="CS49" s="24">
        <v>4348.41</v>
      </c>
      <c r="CT49" s="17"/>
      <c r="CU49" s="17"/>
      <c r="CV49" s="24">
        <v>4397.38</v>
      </c>
      <c r="CW49" s="17"/>
      <c r="CX49" s="17"/>
      <c r="CY49" s="24">
        <v>4420.32</v>
      </c>
      <c r="CZ49" s="17"/>
      <c r="DA49" s="17"/>
      <c r="DB49" s="24"/>
      <c r="DC49" s="17"/>
      <c r="DD49" s="17"/>
      <c r="DE49" s="24">
        <v>4322.02</v>
      </c>
      <c r="DF49" s="9">
        <f t="shared" si="5"/>
        <v>46645.530000000006</v>
      </c>
      <c r="DG49" s="37">
        <f t="shared" si="8"/>
        <v>128736.88</v>
      </c>
      <c r="DH49" s="17"/>
      <c r="DI49" s="17"/>
      <c r="DJ49" s="24">
        <v>4440.93</v>
      </c>
      <c r="DK49" s="17"/>
      <c r="DL49" s="17"/>
      <c r="DM49" s="24">
        <v>4439.32</v>
      </c>
      <c r="DN49" s="17"/>
      <c r="DO49" s="17"/>
      <c r="DP49" s="24">
        <v>4489.2</v>
      </c>
      <c r="DQ49" s="17"/>
      <c r="DR49" s="17"/>
      <c r="DS49" s="24">
        <v>3605.55</v>
      </c>
      <c r="DT49" s="17"/>
      <c r="DU49" s="17"/>
      <c r="DV49" s="24">
        <v>4489.2</v>
      </c>
      <c r="DW49" s="17"/>
      <c r="DX49" s="17"/>
      <c r="DY49" s="24">
        <v>4489.2</v>
      </c>
      <c r="DZ49" s="17"/>
      <c r="EA49" s="17"/>
      <c r="EB49" s="24">
        <v>4445.97</v>
      </c>
      <c r="EC49" s="17"/>
      <c r="ED49" s="17"/>
      <c r="EE49" s="24">
        <v>4492.37</v>
      </c>
      <c r="EF49" s="17"/>
      <c r="EG49" s="17"/>
      <c r="EH49" s="24">
        <v>4564.02</v>
      </c>
      <c r="EI49" s="17"/>
      <c r="EJ49" s="17"/>
      <c r="EK49" s="24">
        <v>4567.46</v>
      </c>
      <c r="EL49" s="17"/>
      <c r="EM49" s="17"/>
      <c r="EN49" s="24">
        <v>4587.35</v>
      </c>
      <c r="EO49" s="17"/>
      <c r="EP49" s="17"/>
      <c r="EQ49" s="24">
        <v>4526.61</v>
      </c>
      <c r="ER49" s="22">
        <f t="shared" si="14"/>
        <v>53137.18</v>
      </c>
      <c r="ES49" s="22">
        <f t="shared" si="15"/>
        <v>181874.06</v>
      </c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</row>
    <row r="50" spans="1:176" s="95" customFormat="1" ht="12.75">
      <c r="A50" s="84" t="s">
        <v>58</v>
      </c>
      <c r="B50" s="61"/>
      <c r="C50" s="61">
        <v>2328.24</v>
      </c>
      <c r="D50" s="61"/>
      <c r="E50" s="61">
        <v>2305.06</v>
      </c>
      <c r="F50" s="61"/>
      <c r="G50" s="92">
        <v>2336.14</v>
      </c>
      <c r="H50" s="92"/>
      <c r="I50" s="92">
        <v>2260.14</v>
      </c>
      <c r="J50" s="92"/>
      <c r="K50" s="92">
        <v>2309.14</v>
      </c>
      <c r="L50" s="92"/>
      <c r="M50" s="92">
        <v>2180.48</v>
      </c>
      <c r="N50" s="92"/>
      <c r="O50" s="92">
        <v>2228.12</v>
      </c>
      <c r="P50" s="92"/>
      <c r="Q50" s="92">
        <v>2205.82</v>
      </c>
      <c r="R50" s="92"/>
      <c r="S50" s="87">
        <f aca="true" t="shared" si="26" ref="S50:S56">C50+E50+G50+I50+K50+M50+O50+Q50</f>
        <v>18153.139999999996</v>
      </c>
      <c r="T50" s="93"/>
      <c r="U50" s="93"/>
      <c r="V50" s="93">
        <v>2631.56</v>
      </c>
      <c r="W50" s="93"/>
      <c r="X50" s="93"/>
      <c r="Y50" s="94">
        <v>2657.91</v>
      </c>
      <c r="Z50" s="93"/>
      <c r="AA50" s="93"/>
      <c r="AB50" s="94">
        <v>2529.92</v>
      </c>
      <c r="AC50" s="61"/>
      <c r="AD50" s="61"/>
      <c r="AE50" s="61">
        <v>2601.22</v>
      </c>
      <c r="AF50" s="70">
        <f t="shared" si="6"/>
        <v>28573.75</v>
      </c>
      <c r="AG50" s="93"/>
      <c r="AH50" s="93"/>
      <c r="AI50" s="93">
        <v>3576.09</v>
      </c>
      <c r="AJ50" s="93"/>
      <c r="AK50" s="93"/>
      <c r="AL50" s="93">
        <v>3533.95</v>
      </c>
      <c r="AM50" s="93"/>
      <c r="AN50" s="93"/>
      <c r="AO50" s="93">
        <v>3572.77</v>
      </c>
      <c r="AP50" s="93"/>
      <c r="AQ50" s="93"/>
      <c r="AR50" s="93">
        <v>3564.96</v>
      </c>
      <c r="AS50" s="93"/>
      <c r="AT50" s="93"/>
      <c r="AU50" s="93">
        <v>3516.42</v>
      </c>
      <c r="AV50" s="93"/>
      <c r="AW50" s="93"/>
      <c r="AX50" s="93">
        <v>3573.72</v>
      </c>
      <c r="AY50" s="93"/>
      <c r="AZ50" s="93"/>
      <c r="BA50" s="70">
        <v>3526.55</v>
      </c>
      <c r="BB50" s="93"/>
      <c r="BC50" s="93"/>
      <c r="BD50" s="70">
        <v>3739.86</v>
      </c>
      <c r="BE50" s="93"/>
      <c r="BF50" s="93"/>
      <c r="BG50" s="70">
        <v>3753.05</v>
      </c>
      <c r="BH50" s="93"/>
      <c r="BI50" s="93"/>
      <c r="BJ50" s="70">
        <v>3727.51</v>
      </c>
      <c r="BK50" s="93"/>
      <c r="BL50" s="93"/>
      <c r="BM50" s="70">
        <v>3692.05</v>
      </c>
      <c r="BN50" s="93"/>
      <c r="BO50" s="93"/>
      <c r="BP50" s="70">
        <v>3762.06</v>
      </c>
      <c r="BQ50" s="70">
        <f t="shared" si="4"/>
        <v>43538.990000000005</v>
      </c>
      <c r="BR50" s="70">
        <f t="shared" si="7"/>
        <v>72112.74</v>
      </c>
      <c r="BS50" s="93"/>
      <c r="BT50" s="93"/>
      <c r="BU50" s="70">
        <v>4203.9</v>
      </c>
      <c r="BV50" s="93"/>
      <c r="BW50" s="93"/>
      <c r="BX50" s="70">
        <v>4204.12</v>
      </c>
      <c r="BY50" s="93"/>
      <c r="BZ50" s="93"/>
      <c r="CA50" s="70">
        <v>4131.73</v>
      </c>
      <c r="CB50" s="93"/>
      <c r="CC50" s="93"/>
      <c r="CD50" s="70">
        <v>4257.5</v>
      </c>
      <c r="CE50" s="93"/>
      <c r="CF50" s="93"/>
      <c r="CG50" s="70">
        <v>4176.59</v>
      </c>
      <c r="CH50" s="93"/>
      <c r="CI50" s="93"/>
      <c r="CJ50" s="70">
        <v>4274.4</v>
      </c>
      <c r="CK50" s="93"/>
      <c r="CL50" s="93"/>
      <c r="CM50" s="70">
        <v>4364.5</v>
      </c>
      <c r="CN50" s="93"/>
      <c r="CO50" s="93"/>
      <c r="CP50" s="70">
        <v>3748.56</v>
      </c>
      <c r="CQ50" s="93"/>
      <c r="CR50" s="93"/>
      <c r="CS50" s="70">
        <v>4348.41</v>
      </c>
      <c r="CT50" s="93"/>
      <c r="CU50" s="93"/>
      <c r="CV50" s="70">
        <v>4397.38</v>
      </c>
      <c r="CW50" s="93"/>
      <c r="CX50" s="93"/>
      <c r="CY50" s="70">
        <v>4420.32</v>
      </c>
      <c r="CZ50" s="93"/>
      <c r="DA50" s="93"/>
      <c r="DB50" s="70"/>
      <c r="DC50" s="93"/>
      <c r="DD50" s="93"/>
      <c r="DE50" s="70">
        <v>4322.02</v>
      </c>
      <c r="DF50" s="89">
        <f t="shared" si="5"/>
        <v>46645.530000000006</v>
      </c>
      <c r="DG50" s="90">
        <f t="shared" si="8"/>
        <v>118758.27000000002</v>
      </c>
      <c r="DH50" s="93"/>
      <c r="DI50" s="93"/>
      <c r="DJ50" s="70">
        <v>4440.93</v>
      </c>
      <c r="DK50" s="93"/>
      <c r="DL50" s="93"/>
      <c r="DM50" s="70">
        <v>4439.32</v>
      </c>
      <c r="DN50" s="93"/>
      <c r="DO50" s="93"/>
      <c r="DP50" s="70">
        <v>4489.2</v>
      </c>
      <c r="DQ50" s="93"/>
      <c r="DR50" s="93"/>
      <c r="DS50" s="70">
        <v>3605.55</v>
      </c>
      <c r="DT50" s="93"/>
      <c r="DU50" s="93"/>
      <c r="DV50" s="70">
        <v>4489.2</v>
      </c>
      <c r="DW50" s="93"/>
      <c r="DX50" s="93"/>
      <c r="DY50" s="70">
        <v>4489.2</v>
      </c>
      <c r="DZ50" s="93"/>
      <c r="EA50" s="93"/>
      <c r="EB50" s="70">
        <v>4445.97</v>
      </c>
      <c r="EC50" s="93"/>
      <c r="ED50" s="93"/>
      <c r="EE50" s="70">
        <v>4492.37</v>
      </c>
      <c r="EF50" s="93"/>
      <c r="EG50" s="93"/>
      <c r="EH50" s="70">
        <v>4564.02</v>
      </c>
      <c r="EI50" s="93"/>
      <c r="EJ50" s="93"/>
      <c r="EK50" s="70">
        <v>4567.46</v>
      </c>
      <c r="EL50" s="93"/>
      <c r="EM50" s="93"/>
      <c r="EN50" s="70">
        <v>4587.35</v>
      </c>
      <c r="EO50" s="93"/>
      <c r="EP50" s="93"/>
      <c r="EQ50" s="70">
        <v>4526.61</v>
      </c>
      <c r="ER50" s="70">
        <f t="shared" si="14"/>
        <v>53137.18</v>
      </c>
      <c r="ES50" s="70">
        <f t="shared" si="15"/>
        <v>171895.45</v>
      </c>
      <c r="ET50" s="87"/>
      <c r="EU50" s="87"/>
      <c r="EV50" s="66">
        <v>5639.25</v>
      </c>
      <c r="EW50" s="87"/>
      <c r="EX50" s="87"/>
      <c r="EY50" s="66">
        <v>6198.42</v>
      </c>
      <c r="EZ50" s="87"/>
      <c r="FA50" s="87"/>
      <c r="FB50" s="66">
        <v>5920.5</v>
      </c>
      <c r="FC50" s="87"/>
      <c r="FD50" s="87"/>
      <c r="FE50" s="66">
        <v>5920.5</v>
      </c>
      <c r="FF50" s="87"/>
      <c r="FG50" s="87"/>
      <c r="FH50" s="66">
        <v>5920.5</v>
      </c>
      <c r="FI50" s="87"/>
      <c r="FJ50" s="87"/>
      <c r="FK50" s="66">
        <v>5920.5</v>
      </c>
      <c r="FL50" s="87"/>
      <c r="FM50" s="87"/>
      <c r="FN50" s="66">
        <v>5920.5</v>
      </c>
      <c r="FO50" s="87"/>
      <c r="FP50" s="87"/>
      <c r="FQ50" s="66">
        <v>5920.5</v>
      </c>
      <c r="FR50" s="87"/>
      <c r="FS50" s="87"/>
      <c r="FT50" s="66">
        <v>5920.5</v>
      </c>
    </row>
    <row r="51" spans="1:176" s="95" customFormat="1" ht="12.75">
      <c r="A51" s="84" t="s">
        <v>53</v>
      </c>
      <c r="B51" s="61"/>
      <c r="C51" s="61">
        <v>1918.31</v>
      </c>
      <c r="D51" s="61"/>
      <c r="E51" s="61">
        <v>2205.12</v>
      </c>
      <c r="F51" s="61"/>
      <c r="G51" s="92">
        <v>2214.7</v>
      </c>
      <c r="H51" s="92"/>
      <c r="I51" s="92">
        <v>2409.86</v>
      </c>
      <c r="J51" s="92"/>
      <c r="K51" s="92">
        <v>2284.45</v>
      </c>
      <c r="L51" s="92"/>
      <c r="M51" s="92">
        <v>2116.23</v>
      </c>
      <c r="N51" s="92"/>
      <c r="O51" s="92">
        <v>2244.34</v>
      </c>
      <c r="P51" s="92"/>
      <c r="Q51" s="92">
        <v>2504.91</v>
      </c>
      <c r="R51" s="92"/>
      <c r="S51" s="87">
        <f t="shared" si="26"/>
        <v>17897.92</v>
      </c>
      <c r="T51" s="87"/>
      <c r="U51" s="87"/>
      <c r="V51" s="87">
        <v>2426.69</v>
      </c>
      <c r="W51" s="87"/>
      <c r="X51" s="87"/>
      <c r="Y51" s="96">
        <v>1666.93</v>
      </c>
      <c r="Z51" s="87"/>
      <c r="AA51" s="87"/>
      <c r="AB51" s="96">
        <v>2798.37</v>
      </c>
      <c r="AC51" s="61"/>
      <c r="AD51" s="61"/>
      <c r="AE51" s="61">
        <v>1794.97</v>
      </c>
      <c r="AF51" s="70">
        <f t="shared" si="6"/>
        <v>26584.879999999997</v>
      </c>
      <c r="AG51" s="87"/>
      <c r="AH51" s="87"/>
      <c r="AI51" s="87">
        <v>2183.66</v>
      </c>
      <c r="AJ51" s="87"/>
      <c r="AK51" s="87"/>
      <c r="AL51" s="87">
        <v>2723.42</v>
      </c>
      <c r="AM51" s="87"/>
      <c r="AN51" s="87"/>
      <c r="AO51" s="87">
        <f>595.62+2682.83</f>
        <v>3278.45</v>
      </c>
      <c r="AP51" s="87"/>
      <c r="AQ51" s="87"/>
      <c r="AR51" s="87">
        <f>595.62+3134.2</f>
        <v>3729.8199999999997</v>
      </c>
      <c r="AS51" s="87"/>
      <c r="AT51" s="87"/>
      <c r="AU51" s="87">
        <f>595.62+3155.05</f>
        <v>3750.67</v>
      </c>
      <c r="AV51" s="87"/>
      <c r="AW51" s="87"/>
      <c r="AX51" s="87">
        <f>595.62+2776.02</f>
        <v>3371.64</v>
      </c>
      <c r="AY51" s="66"/>
      <c r="AZ51" s="66"/>
      <c r="BA51" s="66">
        <f>587.8+3295.74</f>
        <v>3883.54</v>
      </c>
      <c r="BB51" s="66"/>
      <c r="BC51" s="66"/>
      <c r="BD51" s="66">
        <v>3081.52</v>
      </c>
      <c r="BE51" s="66"/>
      <c r="BF51" s="66"/>
      <c r="BG51" s="66">
        <v>2866.86</v>
      </c>
      <c r="BH51" s="66"/>
      <c r="BI51" s="66"/>
      <c r="BJ51" s="66">
        <v>3677.29</v>
      </c>
      <c r="BK51" s="66"/>
      <c r="BL51" s="66"/>
      <c r="BM51" s="66">
        <v>4584.6</v>
      </c>
      <c r="BN51" s="66"/>
      <c r="BO51" s="66"/>
      <c r="BP51" s="66">
        <v>3374.08</v>
      </c>
      <c r="BQ51" s="70">
        <f t="shared" si="4"/>
        <v>40505.55</v>
      </c>
      <c r="BR51" s="70">
        <f t="shared" si="7"/>
        <v>67090.43</v>
      </c>
      <c r="BS51" s="66"/>
      <c r="BT51" s="66"/>
      <c r="BU51" s="66">
        <v>3503.71</v>
      </c>
      <c r="BV51" s="66"/>
      <c r="BW51" s="66"/>
      <c r="BX51" s="66">
        <v>4040.91</v>
      </c>
      <c r="BY51" s="66"/>
      <c r="BZ51" s="66"/>
      <c r="CA51" s="66">
        <v>3911.95</v>
      </c>
      <c r="CB51" s="66"/>
      <c r="CC51" s="66"/>
      <c r="CD51" s="66">
        <v>4319.65</v>
      </c>
      <c r="CE51" s="66"/>
      <c r="CF51" s="66"/>
      <c r="CG51" s="66">
        <v>5151.96</v>
      </c>
      <c r="CH51" s="66"/>
      <c r="CI51" s="66"/>
      <c r="CJ51" s="66">
        <v>4215.66</v>
      </c>
      <c r="CK51" s="66"/>
      <c r="CL51" s="66"/>
      <c r="CM51" s="66">
        <v>4204.36</v>
      </c>
      <c r="CN51" s="66"/>
      <c r="CO51" s="66"/>
      <c r="CP51" s="66">
        <v>4274.17</v>
      </c>
      <c r="CQ51" s="66"/>
      <c r="CR51" s="66"/>
      <c r="CS51" s="66">
        <v>3908.28</v>
      </c>
      <c r="CT51" s="66"/>
      <c r="CU51" s="66"/>
      <c r="CV51" s="66">
        <v>3807.18</v>
      </c>
      <c r="CW51" s="66"/>
      <c r="CX51" s="66"/>
      <c r="CY51" s="66">
        <v>4781.46</v>
      </c>
      <c r="CZ51" s="66"/>
      <c r="DA51" s="66"/>
      <c r="DB51" s="66"/>
      <c r="DC51" s="66"/>
      <c r="DD51" s="66"/>
      <c r="DE51" s="66">
        <v>3818.66</v>
      </c>
      <c r="DF51" s="89">
        <f t="shared" si="5"/>
        <v>46434.240000000005</v>
      </c>
      <c r="DG51" s="90">
        <f t="shared" si="8"/>
        <v>113524.67</v>
      </c>
      <c r="DH51" s="66"/>
      <c r="DI51" s="66"/>
      <c r="DJ51" s="66">
        <v>3906.4</v>
      </c>
      <c r="DK51" s="66"/>
      <c r="DL51" s="66"/>
      <c r="DM51" s="66">
        <v>4261.31</v>
      </c>
      <c r="DN51" s="66"/>
      <c r="DO51" s="66"/>
      <c r="DP51" s="66">
        <v>4295.41</v>
      </c>
      <c r="DQ51" s="66"/>
      <c r="DR51" s="66"/>
      <c r="DS51" s="66">
        <v>4272.36</v>
      </c>
      <c r="DT51" s="66"/>
      <c r="DU51" s="66"/>
      <c r="DV51" s="66">
        <v>4461.78</v>
      </c>
      <c r="DW51" s="66"/>
      <c r="DX51" s="66"/>
      <c r="DY51" s="66">
        <v>4097.96</v>
      </c>
      <c r="DZ51" s="66"/>
      <c r="EA51" s="66"/>
      <c r="EB51" s="66">
        <v>3990.19</v>
      </c>
      <c r="EC51" s="66"/>
      <c r="ED51" s="66"/>
      <c r="EE51" s="66">
        <v>5073.79</v>
      </c>
      <c r="EF51" s="66"/>
      <c r="EG51" s="66"/>
      <c r="EH51" s="66">
        <v>4317.98</v>
      </c>
      <c r="EI51" s="66"/>
      <c r="EJ51" s="66"/>
      <c r="EK51" s="66">
        <v>4423.65</v>
      </c>
      <c r="EL51" s="66"/>
      <c r="EM51" s="66"/>
      <c r="EN51" s="66">
        <v>4496.4</v>
      </c>
      <c r="EO51" s="66"/>
      <c r="EP51" s="66"/>
      <c r="EQ51" s="66">
        <v>5165.56</v>
      </c>
      <c r="ER51" s="70">
        <f t="shared" si="14"/>
        <v>52762.79</v>
      </c>
      <c r="ES51" s="70">
        <f t="shared" si="15"/>
        <v>166287.46</v>
      </c>
      <c r="ET51" s="93"/>
      <c r="EU51" s="93"/>
      <c r="EV51" s="70">
        <v>5639.25</v>
      </c>
      <c r="EW51" s="93"/>
      <c r="EX51" s="93"/>
      <c r="EY51" s="70">
        <v>6198.42</v>
      </c>
      <c r="EZ51" s="93"/>
      <c r="FA51" s="93"/>
      <c r="FB51" s="70">
        <v>5920.5</v>
      </c>
      <c r="FC51" s="93"/>
      <c r="FD51" s="93"/>
      <c r="FE51" s="70">
        <v>5920.5</v>
      </c>
      <c r="FF51" s="93"/>
      <c r="FG51" s="93"/>
      <c r="FH51" s="70">
        <v>5920.5</v>
      </c>
      <c r="FI51" s="93"/>
      <c r="FJ51" s="93"/>
      <c r="FK51" s="70">
        <v>5920.5</v>
      </c>
      <c r="FL51" s="93"/>
      <c r="FM51" s="93"/>
      <c r="FN51" s="70">
        <v>5920.5</v>
      </c>
      <c r="FO51" s="93"/>
      <c r="FP51" s="93"/>
      <c r="FQ51" s="70">
        <v>5920.5</v>
      </c>
      <c r="FR51" s="93"/>
      <c r="FS51" s="93"/>
      <c r="FT51" s="70">
        <v>5920.5</v>
      </c>
    </row>
    <row r="52" spans="1:176" s="4" customFormat="1" ht="12.75">
      <c r="A52" s="39" t="s">
        <v>54</v>
      </c>
      <c r="B52" s="15">
        <v>2371.96</v>
      </c>
      <c r="C52" s="15">
        <f>C50-C51</f>
        <v>409.92999999999984</v>
      </c>
      <c r="D52" s="15"/>
      <c r="E52" s="15">
        <f aca="true" t="shared" si="27" ref="E52:Q52">E50-E51</f>
        <v>99.94000000000005</v>
      </c>
      <c r="F52" s="15"/>
      <c r="G52" s="15">
        <f t="shared" si="27"/>
        <v>121.44000000000005</v>
      </c>
      <c r="H52" s="15"/>
      <c r="I52" s="15">
        <f t="shared" si="27"/>
        <v>-149.72000000000025</v>
      </c>
      <c r="J52" s="15"/>
      <c r="K52" s="15">
        <f t="shared" si="27"/>
        <v>24.690000000000055</v>
      </c>
      <c r="L52" s="15"/>
      <c r="M52" s="15">
        <f t="shared" si="27"/>
        <v>64.25</v>
      </c>
      <c r="N52" s="15"/>
      <c r="O52" s="15">
        <f t="shared" si="27"/>
        <v>-16.220000000000255</v>
      </c>
      <c r="P52" s="15"/>
      <c r="Q52" s="15">
        <f t="shared" si="27"/>
        <v>-299.0899999999997</v>
      </c>
      <c r="R52" s="15">
        <v>2627.18</v>
      </c>
      <c r="S52" s="17">
        <f t="shared" si="26"/>
        <v>255.2199999999998</v>
      </c>
      <c r="T52" s="43"/>
      <c r="U52" s="43"/>
      <c r="V52" s="43">
        <f>V50-V51</f>
        <v>204.8699999999999</v>
      </c>
      <c r="W52" s="43">
        <f aca="true" t="shared" si="28" ref="W52:AL52">W50-W51</f>
        <v>0</v>
      </c>
      <c r="X52" s="43">
        <f t="shared" si="28"/>
        <v>0</v>
      </c>
      <c r="Y52" s="43">
        <f t="shared" si="28"/>
        <v>990.9799999999998</v>
      </c>
      <c r="Z52" s="43">
        <f t="shared" si="28"/>
        <v>0</v>
      </c>
      <c r="AA52" s="43">
        <f t="shared" si="28"/>
        <v>0</v>
      </c>
      <c r="AB52" s="43">
        <f t="shared" si="28"/>
        <v>-268.4499999999998</v>
      </c>
      <c r="AC52" s="43">
        <f t="shared" si="28"/>
        <v>0</v>
      </c>
      <c r="AD52" s="43">
        <f t="shared" si="28"/>
        <v>0</v>
      </c>
      <c r="AE52" s="43">
        <f t="shared" si="28"/>
        <v>806.2499999999998</v>
      </c>
      <c r="AF52" s="22">
        <f t="shared" si="6"/>
        <v>1988.8699999999994</v>
      </c>
      <c r="AG52" s="43">
        <f t="shared" si="28"/>
        <v>0</v>
      </c>
      <c r="AH52" s="43">
        <f t="shared" si="28"/>
        <v>0</v>
      </c>
      <c r="AI52" s="43">
        <f t="shared" si="28"/>
        <v>1392.4300000000003</v>
      </c>
      <c r="AJ52" s="43">
        <f t="shared" si="28"/>
        <v>0</v>
      </c>
      <c r="AK52" s="43">
        <f t="shared" si="28"/>
        <v>0</v>
      </c>
      <c r="AL52" s="43">
        <f t="shared" si="28"/>
        <v>810.5299999999997</v>
      </c>
      <c r="AM52" s="43"/>
      <c r="AN52" s="43"/>
      <c r="AO52" s="43">
        <f>AO50-AO51</f>
        <v>294.32000000000016</v>
      </c>
      <c r="AP52" s="43">
        <f aca="true" t="shared" si="29" ref="AP52:AU52">AP50-AP51</f>
        <v>0</v>
      </c>
      <c r="AQ52" s="43">
        <f t="shared" si="29"/>
        <v>0</v>
      </c>
      <c r="AR52" s="43">
        <f t="shared" si="29"/>
        <v>-164.85999999999967</v>
      </c>
      <c r="AS52" s="43">
        <f t="shared" si="29"/>
        <v>0</v>
      </c>
      <c r="AT52" s="43">
        <f t="shared" si="29"/>
        <v>0</v>
      </c>
      <c r="AU52" s="43">
        <f t="shared" si="29"/>
        <v>-234.25</v>
      </c>
      <c r="AV52" s="43"/>
      <c r="AW52" s="43"/>
      <c r="AX52" s="43">
        <f>AX50-AX51</f>
        <v>202.07999999999993</v>
      </c>
      <c r="AY52" s="43">
        <f aca="true" t="shared" si="30" ref="AY52:BD52">AY50-AY51</f>
        <v>0</v>
      </c>
      <c r="AZ52" s="43">
        <f t="shared" si="30"/>
        <v>0</v>
      </c>
      <c r="BA52" s="43">
        <f t="shared" si="30"/>
        <v>-356.9899999999998</v>
      </c>
      <c r="BB52" s="43">
        <f t="shared" si="30"/>
        <v>0</v>
      </c>
      <c r="BC52" s="43">
        <f t="shared" si="30"/>
        <v>0</v>
      </c>
      <c r="BD52" s="43">
        <f t="shared" si="30"/>
        <v>658.3400000000001</v>
      </c>
      <c r="BE52" s="43">
        <f aca="true" t="shared" si="31" ref="BE52:BM52">BE50-BE51</f>
        <v>0</v>
      </c>
      <c r="BF52" s="43">
        <f t="shared" si="31"/>
        <v>0</v>
      </c>
      <c r="BG52" s="43">
        <f t="shared" si="31"/>
        <v>886.19</v>
      </c>
      <c r="BH52" s="43">
        <f t="shared" si="31"/>
        <v>0</v>
      </c>
      <c r="BI52" s="43">
        <f t="shared" si="31"/>
        <v>0</v>
      </c>
      <c r="BJ52" s="43">
        <f t="shared" si="31"/>
        <v>50.220000000000255</v>
      </c>
      <c r="BK52" s="43">
        <f t="shared" si="31"/>
        <v>0</v>
      </c>
      <c r="BL52" s="43">
        <f t="shared" si="31"/>
        <v>0</v>
      </c>
      <c r="BM52" s="43">
        <f t="shared" si="31"/>
        <v>-892.5500000000002</v>
      </c>
      <c r="BN52" s="43">
        <f>BN50-BN51</f>
        <v>0</v>
      </c>
      <c r="BO52" s="43">
        <f>BO50-BO51</f>
        <v>0</v>
      </c>
      <c r="BP52" s="43">
        <f>BP50-BP51</f>
        <v>387.98</v>
      </c>
      <c r="BQ52" s="22">
        <f t="shared" si="4"/>
        <v>3033.440000000001</v>
      </c>
      <c r="BR52" s="22">
        <f t="shared" si="7"/>
        <v>5022.31</v>
      </c>
      <c r="BS52" s="43"/>
      <c r="BT52" s="43"/>
      <c r="BU52" s="43">
        <f>BU50-BU51</f>
        <v>700.1899999999996</v>
      </c>
      <c r="BV52" s="43"/>
      <c r="BW52" s="43"/>
      <c r="BX52" s="43">
        <f>BX50-BX51</f>
        <v>163.21000000000004</v>
      </c>
      <c r="BY52" s="43"/>
      <c r="BZ52" s="43"/>
      <c r="CA52" s="43">
        <f>CA50-CA51</f>
        <v>219.77999999999975</v>
      </c>
      <c r="CB52" s="43"/>
      <c r="CC52" s="43"/>
      <c r="CD52" s="43">
        <f>CD50-CD51</f>
        <v>-62.149999999999636</v>
      </c>
      <c r="CE52" s="43"/>
      <c r="CF52" s="43"/>
      <c r="CG52" s="43">
        <f>CG50-CG51</f>
        <v>-975.3699999999999</v>
      </c>
      <c r="CH52" s="43"/>
      <c r="CI52" s="43"/>
      <c r="CJ52" s="43">
        <f>CJ50-CJ51</f>
        <v>58.73999999999978</v>
      </c>
      <c r="CK52" s="43"/>
      <c r="CL52" s="43"/>
      <c r="CM52" s="43">
        <f>CM50-CM51</f>
        <v>160.14000000000033</v>
      </c>
      <c r="CN52" s="43"/>
      <c r="CO52" s="43"/>
      <c r="CP52" s="43">
        <f>CP50-CP51</f>
        <v>-525.6100000000001</v>
      </c>
      <c r="CQ52" s="43"/>
      <c r="CR52" s="43"/>
      <c r="CS52" s="43">
        <f>CS50-CS51</f>
        <v>440.12999999999965</v>
      </c>
      <c r="CT52" s="43"/>
      <c r="CU52" s="43"/>
      <c r="CV52" s="43">
        <f>CV50-CV51</f>
        <v>590.2000000000003</v>
      </c>
      <c r="CW52" s="43"/>
      <c r="CX52" s="43"/>
      <c r="CY52" s="43">
        <f>CY50-CY51</f>
        <v>-361.1400000000003</v>
      </c>
      <c r="CZ52" s="43"/>
      <c r="DA52" s="43"/>
      <c r="DB52" s="43">
        <f>DB50-DB51</f>
        <v>0</v>
      </c>
      <c r="DC52" s="43"/>
      <c r="DD52" s="43"/>
      <c r="DE52" s="43">
        <f>DE50-DE51</f>
        <v>503.3600000000006</v>
      </c>
      <c r="DF52" s="9">
        <f t="shared" si="5"/>
        <v>211.29000000000042</v>
      </c>
      <c r="DG52" s="37">
        <f t="shared" si="8"/>
        <v>5233.6</v>
      </c>
      <c r="DH52" s="43"/>
      <c r="DI52" s="43"/>
      <c r="DJ52" s="43">
        <f>DJ50-DJ51</f>
        <v>534.5300000000002</v>
      </c>
      <c r="DK52" s="43"/>
      <c r="DL52" s="43"/>
      <c r="DM52" s="43">
        <f>DM50-DM51</f>
        <v>178.0099999999993</v>
      </c>
      <c r="DN52" s="43"/>
      <c r="DO52" s="43"/>
      <c r="DP52" s="43">
        <f>DP50-DP51</f>
        <v>193.78999999999996</v>
      </c>
      <c r="DQ52" s="43"/>
      <c r="DR52" s="43"/>
      <c r="DS52" s="43">
        <f>DS50-DS51</f>
        <v>-666.8099999999995</v>
      </c>
      <c r="DT52" s="43"/>
      <c r="DU52" s="43"/>
      <c r="DV52" s="43">
        <f>DV50-DV51</f>
        <v>27.420000000000073</v>
      </c>
      <c r="DW52" s="43"/>
      <c r="DX52" s="43"/>
      <c r="DY52" s="43">
        <f>DY50-DY51</f>
        <v>391.2399999999998</v>
      </c>
      <c r="DZ52" s="43"/>
      <c r="EA52" s="43"/>
      <c r="EB52" s="43">
        <f>EB50-EB51</f>
        <v>455.7800000000002</v>
      </c>
      <c r="EC52" s="43"/>
      <c r="ED52" s="43"/>
      <c r="EE52" s="43">
        <f>EE50-EE51</f>
        <v>-581.4200000000001</v>
      </c>
      <c r="EF52" s="43"/>
      <c r="EG52" s="43"/>
      <c r="EH52" s="43">
        <f>EH50-EH51</f>
        <v>246.04000000000087</v>
      </c>
      <c r="EI52" s="43"/>
      <c r="EJ52" s="43"/>
      <c r="EK52" s="43">
        <f>EK50-EK51</f>
        <v>143.8100000000004</v>
      </c>
      <c r="EL52" s="43"/>
      <c r="EM52" s="43"/>
      <c r="EN52" s="43">
        <f>EN50-EN51</f>
        <v>90.95000000000073</v>
      </c>
      <c r="EO52" s="43"/>
      <c r="EP52" s="43"/>
      <c r="EQ52" s="43">
        <f>EQ50-EQ51</f>
        <v>-638.9500000000007</v>
      </c>
      <c r="ER52" s="43">
        <f>ER50-ER51</f>
        <v>374.3899999999994</v>
      </c>
      <c r="ES52" s="22">
        <f t="shared" si="15"/>
        <v>5607.99</v>
      </c>
      <c r="ET52" s="24"/>
      <c r="EU52" s="24"/>
      <c r="EV52" s="24">
        <v>4402.58</v>
      </c>
      <c r="EW52" s="24"/>
      <c r="EX52" s="24"/>
      <c r="EY52" s="24">
        <v>5694.32</v>
      </c>
      <c r="EZ52" s="24"/>
      <c r="FA52" s="24"/>
      <c r="FB52" s="24">
        <v>6604.85</v>
      </c>
      <c r="FC52" s="24"/>
      <c r="FD52" s="24"/>
      <c r="FE52" s="24">
        <v>6197.64</v>
      </c>
      <c r="FF52" s="24"/>
      <c r="FG52" s="24"/>
      <c r="FH52" s="24">
        <v>5489.15</v>
      </c>
      <c r="FI52" s="24"/>
      <c r="FJ52" s="24"/>
      <c r="FK52" s="24">
        <v>5866.19</v>
      </c>
      <c r="FL52" s="24"/>
      <c r="FM52" s="24"/>
      <c r="FN52" s="24">
        <v>5628.47</v>
      </c>
      <c r="FO52" s="24"/>
      <c r="FP52" s="24"/>
      <c r="FQ52" s="24">
        <v>5540.77</v>
      </c>
      <c r="FR52" s="24"/>
      <c r="FS52" s="24"/>
      <c r="FT52" s="24">
        <v>6160.72</v>
      </c>
    </row>
    <row r="53" spans="1:176" s="4" customFormat="1" ht="22.5" customHeight="1" hidden="1">
      <c r="A53" s="39" t="s">
        <v>59</v>
      </c>
      <c r="B53" s="15"/>
      <c r="C53" s="15"/>
      <c r="D53" s="15"/>
      <c r="E53" s="15"/>
      <c r="F53" s="1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>
        <v>255.22</v>
      </c>
      <c r="T53" s="43"/>
      <c r="U53" s="43"/>
      <c r="V53" s="43"/>
      <c r="W53" s="43"/>
      <c r="X53" s="43"/>
      <c r="Y53" s="47"/>
      <c r="Z53" s="43"/>
      <c r="AA53" s="43"/>
      <c r="AB53" s="47"/>
      <c r="AC53" s="15"/>
      <c r="AD53" s="15"/>
      <c r="AE53" s="15"/>
      <c r="AF53" s="22">
        <f t="shared" si="6"/>
        <v>255.22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22">
        <f t="shared" si="4"/>
        <v>0</v>
      </c>
      <c r="BR53" s="22">
        <f t="shared" si="7"/>
        <v>255.22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9">
        <f t="shared" si="5"/>
        <v>0</v>
      </c>
      <c r="DG53" s="37">
        <f t="shared" si="8"/>
        <v>255.22</v>
      </c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22">
        <f t="shared" si="14"/>
        <v>0</v>
      </c>
      <c r="ES53" s="22">
        <f t="shared" si="15"/>
        <v>255.22</v>
      </c>
      <c r="ET53" s="43"/>
      <c r="EU53" s="43"/>
      <c r="EV53" s="43">
        <f>EV51-EV52</f>
        <v>1236.67</v>
      </c>
      <c r="EW53" s="43"/>
      <c r="EX53" s="43"/>
      <c r="EY53" s="43">
        <f>EY51-EY52</f>
        <v>504.10000000000036</v>
      </c>
      <c r="EZ53" s="43"/>
      <c r="FA53" s="43"/>
      <c r="FB53" s="43">
        <f>FB51-FB52</f>
        <v>-684.3500000000004</v>
      </c>
      <c r="FC53" s="43"/>
      <c r="FD53" s="43"/>
      <c r="FE53" s="43">
        <f>FE51-FE52</f>
        <v>-277.1400000000003</v>
      </c>
      <c r="FF53" s="43"/>
      <c r="FG53" s="43"/>
      <c r="FH53" s="43">
        <f>FH51-FH52</f>
        <v>431.35000000000036</v>
      </c>
      <c r="FI53" s="43"/>
      <c r="FJ53" s="43"/>
      <c r="FK53" s="43">
        <f>FK51-FK52</f>
        <v>54.3100000000004</v>
      </c>
      <c r="FL53" s="43"/>
      <c r="FM53" s="43"/>
      <c r="FN53" s="43">
        <f>FN51-FN52</f>
        <v>292.02999999999975</v>
      </c>
      <c r="FO53" s="43"/>
      <c r="FP53" s="43"/>
      <c r="FQ53" s="43">
        <f>FQ51-FQ52</f>
        <v>379.72999999999956</v>
      </c>
      <c r="FR53" s="43"/>
      <c r="FS53" s="43"/>
      <c r="FT53" s="43">
        <f>FT51-FT52</f>
        <v>-240.22000000000025</v>
      </c>
    </row>
    <row r="54" spans="1:176" s="4" customFormat="1" ht="22.5">
      <c r="A54" s="39" t="s">
        <v>56</v>
      </c>
      <c r="B54" s="15"/>
      <c r="C54" s="16">
        <f>C51-C49</f>
        <v>-842.77</v>
      </c>
      <c r="D54" s="16">
        <f aca="true" t="shared" si="32" ref="D54:Q54">D51-D49</f>
        <v>0</v>
      </c>
      <c r="E54" s="16">
        <f t="shared" si="32"/>
        <v>-508.0799999999999</v>
      </c>
      <c r="F54" s="16">
        <f t="shared" si="32"/>
        <v>0</v>
      </c>
      <c r="G54" s="16">
        <f t="shared" si="32"/>
        <v>-530.4200000000001</v>
      </c>
      <c r="H54" s="16">
        <f t="shared" si="32"/>
        <v>0</v>
      </c>
      <c r="I54" s="16">
        <f t="shared" si="32"/>
        <v>-271.4200000000001</v>
      </c>
      <c r="J54" s="16">
        <f t="shared" si="32"/>
        <v>0</v>
      </c>
      <c r="K54" s="16">
        <f t="shared" si="32"/>
        <v>-412.78999999999996</v>
      </c>
      <c r="L54" s="16">
        <f t="shared" si="32"/>
        <v>0</v>
      </c>
      <c r="M54" s="16">
        <f t="shared" si="32"/>
        <v>-549.0900000000001</v>
      </c>
      <c r="N54" s="16">
        <f t="shared" si="32"/>
        <v>0</v>
      </c>
      <c r="O54" s="16">
        <f t="shared" si="32"/>
        <v>-452.89999999999964</v>
      </c>
      <c r="P54" s="16">
        <f t="shared" si="32"/>
        <v>0</v>
      </c>
      <c r="Q54" s="16">
        <f t="shared" si="32"/>
        <v>-160.4100000000003</v>
      </c>
      <c r="R54" s="16"/>
      <c r="S54" s="17">
        <f t="shared" si="26"/>
        <v>-3727.88</v>
      </c>
      <c r="T54" s="43"/>
      <c r="U54" s="43"/>
      <c r="V54" s="43">
        <f>V51-V49</f>
        <v>-2365.98</v>
      </c>
      <c r="W54" s="43">
        <f aca="true" t="shared" si="33" ref="W54:AL54">W51-W49</f>
        <v>0</v>
      </c>
      <c r="X54" s="43">
        <f t="shared" si="33"/>
        <v>0</v>
      </c>
      <c r="Y54" s="43">
        <f t="shared" si="33"/>
        <v>-2568.67</v>
      </c>
      <c r="Z54" s="43">
        <f t="shared" si="33"/>
        <v>0</v>
      </c>
      <c r="AA54" s="43">
        <f t="shared" si="33"/>
        <v>0</v>
      </c>
      <c r="AB54" s="43">
        <f t="shared" si="33"/>
        <v>-1302.6800000000003</v>
      </c>
      <c r="AC54" s="43">
        <f t="shared" si="33"/>
        <v>0</v>
      </c>
      <c r="AD54" s="43">
        <f t="shared" si="33"/>
        <v>0</v>
      </c>
      <c r="AE54" s="43">
        <f t="shared" si="33"/>
        <v>-2002.2699999999998</v>
      </c>
      <c r="AF54" s="22">
        <f t="shared" si="6"/>
        <v>-11967.480000000001</v>
      </c>
      <c r="AG54" s="43">
        <f t="shared" si="33"/>
        <v>0</v>
      </c>
      <c r="AH54" s="43">
        <f t="shared" si="33"/>
        <v>0</v>
      </c>
      <c r="AI54" s="43">
        <f t="shared" si="33"/>
        <v>-1392.4300000000003</v>
      </c>
      <c r="AJ54" s="43">
        <f t="shared" si="33"/>
        <v>0</v>
      </c>
      <c r="AK54" s="43">
        <f t="shared" si="33"/>
        <v>0</v>
      </c>
      <c r="AL54" s="43">
        <f t="shared" si="33"/>
        <v>-810.5299999999997</v>
      </c>
      <c r="AM54" s="43"/>
      <c r="AN54" s="43"/>
      <c r="AO54" s="43">
        <f>AO51-AO49</f>
        <v>-294.32000000000016</v>
      </c>
      <c r="AP54" s="43">
        <f aca="true" t="shared" si="34" ref="AP54:BD54">AP51-AP49</f>
        <v>0</v>
      </c>
      <c r="AQ54" s="43">
        <f t="shared" si="34"/>
        <v>0</v>
      </c>
      <c r="AR54" s="43">
        <f t="shared" si="34"/>
        <v>164.85999999999967</v>
      </c>
      <c r="AS54" s="43">
        <f t="shared" si="34"/>
        <v>0</v>
      </c>
      <c r="AT54" s="43">
        <f t="shared" si="34"/>
        <v>0</v>
      </c>
      <c r="AU54" s="43">
        <f t="shared" si="34"/>
        <v>234.25</v>
      </c>
      <c r="AV54" s="43"/>
      <c r="AW54" s="43"/>
      <c r="AX54" s="43">
        <f t="shared" si="34"/>
        <v>-202.07999999999993</v>
      </c>
      <c r="AY54" s="43">
        <f t="shared" si="34"/>
        <v>0</v>
      </c>
      <c r="AZ54" s="43">
        <f t="shared" si="34"/>
        <v>0</v>
      </c>
      <c r="BA54" s="43">
        <f t="shared" si="34"/>
        <v>356.9899999999998</v>
      </c>
      <c r="BB54" s="43">
        <f t="shared" si="34"/>
        <v>0</v>
      </c>
      <c r="BC54" s="43">
        <f t="shared" si="34"/>
        <v>0</v>
      </c>
      <c r="BD54" s="43">
        <f t="shared" si="34"/>
        <v>-658.3400000000001</v>
      </c>
      <c r="BE54" s="43">
        <f aca="true" t="shared" si="35" ref="BE54:BM54">BE51-BE49</f>
        <v>0</v>
      </c>
      <c r="BF54" s="43">
        <f t="shared" si="35"/>
        <v>0</v>
      </c>
      <c r="BG54" s="43">
        <f t="shared" si="35"/>
        <v>-886.19</v>
      </c>
      <c r="BH54" s="43">
        <f t="shared" si="35"/>
        <v>0</v>
      </c>
      <c r="BI54" s="43">
        <f t="shared" si="35"/>
        <v>0</v>
      </c>
      <c r="BJ54" s="43">
        <f t="shared" si="35"/>
        <v>-50.220000000000255</v>
      </c>
      <c r="BK54" s="43">
        <f t="shared" si="35"/>
        <v>0</v>
      </c>
      <c r="BL54" s="43">
        <f t="shared" si="35"/>
        <v>0</v>
      </c>
      <c r="BM54" s="43">
        <f t="shared" si="35"/>
        <v>892.5500000000002</v>
      </c>
      <c r="BN54" s="43">
        <f>BN51-BN49</f>
        <v>0</v>
      </c>
      <c r="BO54" s="43">
        <f>BO51-BO49</f>
        <v>0</v>
      </c>
      <c r="BP54" s="43">
        <f>BP51-BP49</f>
        <v>-387.98</v>
      </c>
      <c r="BQ54" s="22">
        <f t="shared" si="4"/>
        <v>-3033.440000000001</v>
      </c>
      <c r="BR54" s="22">
        <f t="shared" si="7"/>
        <v>-15000.920000000002</v>
      </c>
      <c r="BS54" s="43"/>
      <c r="BT54" s="43"/>
      <c r="BU54" s="43">
        <f>BU51-BU49</f>
        <v>-700.1899999999996</v>
      </c>
      <c r="BV54" s="43"/>
      <c r="BW54" s="43"/>
      <c r="BX54" s="43">
        <f>BX51-BX49</f>
        <v>-163.21000000000004</v>
      </c>
      <c r="BY54" s="43"/>
      <c r="BZ54" s="43"/>
      <c r="CA54" s="43">
        <f>CA51-CA49</f>
        <v>-219.77999999999975</v>
      </c>
      <c r="CB54" s="43"/>
      <c r="CC54" s="43"/>
      <c r="CD54" s="43">
        <f>CD51-CD49</f>
        <v>62.149999999999636</v>
      </c>
      <c r="CE54" s="43"/>
      <c r="CF54" s="43"/>
      <c r="CG54" s="43">
        <f>CG51-CG49</f>
        <v>975.3699999999999</v>
      </c>
      <c r="CH54" s="43"/>
      <c r="CI54" s="43"/>
      <c r="CJ54" s="43">
        <f>CJ51-CJ49</f>
        <v>-58.73999999999978</v>
      </c>
      <c r="CK54" s="43"/>
      <c r="CL54" s="43"/>
      <c r="CM54" s="43">
        <f>CM51-CM49</f>
        <v>-160.14000000000033</v>
      </c>
      <c r="CN54" s="43"/>
      <c r="CO54" s="43"/>
      <c r="CP54" s="43">
        <f>CP51-CP49</f>
        <v>525.6100000000001</v>
      </c>
      <c r="CQ54" s="43"/>
      <c r="CR54" s="43"/>
      <c r="CS54" s="43">
        <f>CS51-CS49</f>
        <v>-440.12999999999965</v>
      </c>
      <c r="CT54" s="43"/>
      <c r="CU54" s="43"/>
      <c r="CV54" s="43">
        <f>CV51-CV49</f>
        <v>-590.2000000000003</v>
      </c>
      <c r="CW54" s="43"/>
      <c r="CX54" s="43"/>
      <c r="CY54" s="43">
        <f>CY51-CY49</f>
        <v>361.1400000000003</v>
      </c>
      <c r="CZ54" s="43"/>
      <c r="DA54" s="43"/>
      <c r="DB54" s="43">
        <f>DB51-DB49</f>
        <v>0</v>
      </c>
      <c r="DC54" s="43"/>
      <c r="DD54" s="43"/>
      <c r="DE54" s="43">
        <f>DE51-DE49</f>
        <v>-503.3600000000006</v>
      </c>
      <c r="DF54" s="9">
        <f t="shared" si="5"/>
        <v>-211.29000000000042</v>
      </c>
      <c r="DG54" s="37">
        <f t="shared" si="8"/>
        <v>-15212.210000000003</v>
      </c>
      <c r="DH54" s="43"/>
      <c r="DI54" s="43"/>
      <c r="DJ54" s="43">
        <f>DJ51-DJ49</f>
        <v>-534.5300000000002</v>
      </c>
      <c r="DK54" s="43"/>
      <c r="DL54" s="43"/>
      <c r="DM54" s="43">
        <f>DM51-DM49</f>
        <v>-178.0099999999993</v>
      </c>
      <c r="DN54" s="43"/>
      <c r="DO54" s="43"/>
      <c r="DP54" s="43">
        <f>DP51-DP49</f>
        <v>-193.78999999999996</v>
      </c>
      <c r="DQ54" s="43"/>
      <c r="DR54" s="43"/>
      <c r="DS54" s="43">
        <f>DS51-DS49</f>
        <v>666.8099999999995</v>
      </c>
      <c r="DT54" s="43"/>
      <c r="DU54" s="43"/>
      <c r="DV54" s="43">
        <f>DV51-DV49</f>
        <v>-27.420000000000073</v>
      </c>
      <c r="DW54" s="43"/>
      <c r="DX54" s="43"/>
      <c r="DY54" s="43">
        <f>DY51-DY49</f>
        <v>-391.2399999999998</v>
      </c>
      <c r="DZ54" s="43"/>
      <c r="EA54" s="43"/>
      <c r="EB54" s="43">
        <f>EB51-EB49</f>
        <v>-455.7800000000002</v>
      </c>
      <c r="EC54" s="43"/>
      <c r="ED54" s="43"/>
      <c r="EE54" s="43">
        <f>EE51-EE49</f>
        <v>581.4200000000001</v>
      </c>
      <c r="EF54" s="43"/>
      <c r="EG54" s="43"/>
      <c r="EH54" s="43">
        <f>EH51-EH49</f>
        <v>-246.04000000000087</v>
      </c>
      <c r="EI54" s="43"/>
      <c r="EJ54" s="43"/>
      <c r="EK54" s="43">
        <f>EK51-EK49</f>
        <v>-143.8100000000004</v>
      </c>
      <c r="EL54" s="43"/>
      <c r="EM54" s="43"/>
      <c r="EN54" s="43">
        <f>EN51-EN49</f>
        <v>-90.95000000000073</v>
      </c>
      <c r="EO54" s="43"/>
      <c r="EP54" s="43"/>
      <c r="EQ54" s="43">
        <f>EQ51-EQ49</f>
        <v>638.9500000000007</v>
      </c>
      <c r="ER54" s="43">
        <f>ER51-ER49</f>
        <v>-374.3899999999994</v>
      </c>
      <c r="ES54" s="22">
        <f t="shared" si="15"/>
        <v>-15586.600000000002</v>
      </c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</row>
    <row r="55" spans="1:176" s="5" customFormat="1" ht="18.75" customHeight="1">
      <c r="A55" s="48" t="s">
        <v>60</v>
      </c>
      <c r="B55" s="49"/>
      <c r="C55" s="50">
        <f>C45+C52</f>
        <v>6902.710000000003</v>
      </c>
      <c r="D55" s="50">
        <f aca="true" t="shared" si="36" ref="D55:Q55">D45+D52</f>
        <v>0</v>
      </c>
      <c r="E55" s="50">
        <f t="shared" si="36"/>
        <v>-34.17000000000053</v>
      </c>
      <c r="F55" s="50">
        <f t="shared" si="36"/>
        <v>0</v>
      </c>
      <c r="G55" s="50">
        <f t="shared" si="36"/>
        <v>1174.19</v>
      </c>
      <c r="H55" s="50">
        <f t="shared" si="36"/>
        <v>0</v>
      </c>
      <c r="I55" s="50">
        <f t="shared" si="36"/>
        <v>574.329999999999</v>
      </c>
      <c r="J55" s="50">
        <f t="shared" si="36"/>
        <v>0</v>
      </c>
      <c r="K55" s="50">
        <f t="shared" si="36"/>
        <v>164.87000000000035</v>
      </c>
      <c r="L55" s="50">
        <f t="shared" si="36"/>
        <v>0</v>
      </c>
      <c r="M55" s="50">
        <f t="shared" si="36"/>
        <v>1075.7799999999988</v>
      </c>
      <c r="N55" s="50">
        <f t="shared" si="36"/>
        <v>0</v>
      </c>
      <c r="O55" s="50">
        <f t="shared" si="36"/>
        <v>-375.84999999999764</v>
      </c>
      <c r="P55" s="50">
        <f t="shared" si="36"/>
        <v>0</v>
      </c>
      <c r="Q55" s="50">
        <f t="shared" si="36"/>
        <v>-2216.780000000002</v>
      </c>
      <c r="R55" s="51"/>
      <c r="S55" s="17">
        <f t="shared" si="26"/>
        <v>7265.080000000002</v>
      </c>
      <c r="T55" s="43"/>
      <c r="U55" s="43"/>
      <c r="V55" s="43">
        <f>V45+V52</f>
        <v>-1397.859999999996</v>
      </c>
      <c r="W55" s="43">
        <f aca="true" t="shared" si="37" ref="W55:AL55">W45+W52</f>
        <v>0</v>
      </c>
      <c r="X55" s="43">
        <f t="shared" si="37"/>
        <v>0</v>
      </c>
      <c r="Y55" s="43">
        <f t="shared" si="37"/>
        <v>8771.840000000004</v>
      </c>
      <c r="Z55" s="43">
        <f t="shared" si="37"/>
        <v>0</v>
      </c>
      <c r="AA55" s="43">
        <f t="shared" si="37"/>
        <v>0</v>
      </c>
      <c r="AB55" s="43">
        <f t="shared" si="37"/>
        <v>-11509.809999999994</v>
      </c>
      <c r="AC55" s="43">
        <f t="shared" si="37"/>
        <v>0</v>
      </c>
      <c r="AD55" s="43">
        <f t="shared" si="37"/>
        <v>0</v>
      </c>
      <c r="AE55" s="43">
        <f t="shared" si="37"/>
        <v>6630.490000000005</v>
      </c>
      <c r="AF55" s="22">
        <f t="shared" si="6"/>
        <v>9759.74000000002</v>
      </c>
      <c r="AG55" s="43">
        <f t="shared" si="37"/>
        <v>0</v>
      </c>
      <c r="AH55" s="43">
        <f t="shared" si="37"/>
        <v>0</v>
      </c>
      <c r="AI55" s="43">
        <f t="shared" si="37"/>
        <v>2769.439999999995</v>
      </c>
      <c r="AJ55" s="43">
        <f t="shared" si="37"/>
        <v>0</v>
      </c>
      <c r="AK55" s="43">
        <f t="shared" si="37"/>
        <v>0</v>
      </c>
      <c r="AL55" s="43">
        <f t="shared" si="37"/>
        <v>-460.8899999999985</v>
      </c>
      <c r="AM55" s="43"/>
      <c r="AN55" s="43"/>
      <c r="AO55" s="43">
        <f>AO45+AO52</f>
        <v>2184.7699999999973</v>
      </c>
      <c r="AP55" s="43">
        <f aca="true" t="shared" si="38" ref="AP55:AU55">AP45+AP52</f>
        <v>0</v>
      </c>
      <c r="AQ55" s="43">
        <f t="shared" si="38"/>
        <v>0</v>
      </c>
      <c r="AR55" s="43">
        <f t="shared" si="38"/>
        <v>-2502.650000000008</v>
      </c>
      <c r="AS55" s="43">
        <f t="shared" si="38"/>
        <v>0</v>
      </c>
      <c r="AT55" s="43">
        <f t="shared" si="38"/>
        <v>0</v>
      </c>
      <c r="AU55" s="43">
        <f t="shared" si="38"/>
        <v>-2569.1500000000015</v>
      </c>
      <c r="AV55" s="43"/>
      <c r="AW55" s="43"/>
      <c r="AX55" s="43">
        <f>AX45+AX52</f>
        <v>1993.0899999999947</v>
      </c>
      <c r="AY55" s="43">
        <f aca="true" t="shared" si="39" ref="AY55:BD55">AY45+AY52</f>
        <v>0</v>
      </c>
      <c r="AZ55" s="43">
        <f t="shared" si="39"/>
        <v>0</v>
      </c>
      <c r="BA55" s="43">
        <f t="shared" si="39"/>
        <v>-3078.980000000005</v>
      </c>
      <c r="BB55" s="43">
        <f t="shared" si="39"/>
        <v>0</v>
      </c>
      <c r="BC55" s="43">
        <f t="shared" si="39"/>
        <v>0</v>
      </c>
      <c r="BD55" s="43">
        <f t="shared" si="39"/>
        <v>3798.4599999999955</v>
      </c>
      <c r="BE55" s="43">
        <f aca="true" t="shared" si="40" ref="BE55:BM55">BE45+BE52</f>
        <v>0</v>
      </c>
      <c r="BF55" s="43">
        <f t="shared" si="40"/>
        <v>0</v>
      </c>
      <c r="BG55" s="43">
        <f t="shared" si="40"/>
        <v>7966.140000000001</v>
      </c>
      <c r="BH55" s="43">
        <f t="shared" si="40"/>
        <v>0</v>
      </c>
      <c r="BI55" s="43">
        <f t="shared" si="40"/>
        <v>0</v>
      </c>
      <c r="BJ55" s="43">
        <f t="shared" si="40"/>
        <v>-640.4300000000012</v>
      </c>
      <c r="BK55" s="43">
        <f t="shared" si="40"/>
        <v>0</v>
      </c>
      <c r="BL55" s="43">
        <f t="shared" si="40"/>
        <v>0</v>
      </c>
      <c r="BM55" s="43">
        <f t="shared" si="40"/>
        <v>-6249.459999999996</v>
      </c>
      <c r="BN55" s="43">
        <f>BN45+BN52</f>
        <v>0</v>
      </c>
      <c r="BO55" s="43">
        <f>BO45+BO52</f>
        <v>0</v>
      </c>
      <c r="BP55" s="43">
        <f>BP45+BP52</f>
        <v>2064.0900000000006</v>
      </c>
      <c r="BQ55" s="22">
        <f t="shared" si="4"/>
        <v>5274.429999999975</v>
      </c>
      <c r="BR55" s="22">
        <f t="shared" si="7"/>
        <v>15034.169999999995</v>
      </c>
      <c r="BS55" s="43"/>
      <c r="BT55" s="43"/>
      <c r="BU55" s="43">
        <f>BU45+BU52</f>
        <v>16862.94</v>
      </c>
      <c r="BV55" s="43"/>
      <c r="BW55" s="43"/>
      <c r="BX55" s="43">
        <f>BX45+BX52</f>
        <v>1754.3900000000003</v>
      </c>
      <c r="BY55" s="43"/>
      <c r="BZ55" s="43"/>
      <c r="CA55" s="43">
        <f>CA45+CA52</f>
        <v>1639.760000000003</v>
      </c>
      <c r="CB55" s="43"/>
      <c r="CC55" s="43"/>
      <c r="CD55" s="43">
        <f>CD45+CD52</f>
        <v>-1943.319999999998</v>
      </c>
      <c r="CE55" s="43"/>
      <c r="CF55" s="43"/>
      <c r="CG55" s="43">
        <f>CG45+CG52</f>
        <v>-3274.819999999997</v>
      </c>
      <c r="CH55" s="43"/>
      <c r="CI55" s="43"/>
      <c r="CJ55" s="43">
        <f>CJ45+CJ52</f>
        <v>-285.029999999997</v>
      </c>
      <c r="CK55" s="43"/>
      <c r="CL55" s="43"/>
      <c r="CM55" s="43">
        <f>CM45+CM52</f>
        <v>-469.18999999999414</v>
      </c>
      <c r="CN55" s="43"/>
      <c r="CO55" s="43"/>
      <c r="CP55" s="43">
        <f>CP45+CP52</f>
        <v>-1712.6899999999946</v>
      </c>
      <c r="CQ55" s="43"/>
      <c r="CR55" s="43"/>
      <c r="CS55" s="43">
        <f>CS45+CS52</f>
        <v>3030.800000000005</v>
      </c>
      <c r="CT55" s="43"/>
      <c r="CU55" s="43"/>
      <c r="CV55" s="43">
        <f>CV45+CV52</f>
        <v>405120.79000000004</v>
      </c>
      <c r="CW55" s="43"/>
      <c r="CX55" s="43"/>
      <c r="CY55" s="43">
        <f>CY45+CY52</f>
        <v>-3811.680000000001</v>
      </c>
      <c r="CZ55" s="43"/>
      <c r="DA55" s="43"/>
      <c r="DB55" s="43">
        <f>DB45+DB52</f>
        <v>0</v>
      </c>
      <c r="DC55" s="43"/>
      <c r="DD55" s="43"/>
      <c r="DE55" s="43">
        <f>DE45+DE52</f>
        <v>3623.030000000006</v>
      </c>
      <c r="DF55" s="9">
        <f t="shared" si="5"/>
        <v>403672.04000000004</v>
      </c>
      <c r="DG55" s="37">
        <f t="shared" si="8"/>
        <v>418706.21</v>
      </c>
      <c r="DH55" s="43"/>
      <c r="DI55" s="43"/>
      <c r="DJ55" s="43">
        <f>DJ45+DJ52</f>
        <v>39116.020000000004</v>
      </c>
      <c r="DK55" s="43"/>
      <c r="DL55" s="43"/>
      <c r="DM55" s="43">
        <f>DM45+DM52</f>
        <v>1864.6300000000092</v>
      </c>
      <c r="DN55" s="43"/>
      <c r="DO55" s="43"/>
      <c r="DP55" s="43">
        <f>DP45+DP52</f>
        <v>6043.550000000009</v>
      </c>
      <c r="DQ55" s="43"/>
      <c r="DR55" s="43"/>
      <c r="DS55" s="43">
        <f>DS45+DS52</f>
        <v>658.2700000000023</v>
      </c>
      <c r="DT55" s="43"/>
      <c r="DU55" s="43"/>
      <c r="DV55" s="43">
        <f>DV45+DV52</f>
        <v>-348.94999999999527</v>
      </c>
      <c r="DW55" s="43"/>
      <c r="DX55" s="43"/>
      <c r="DY55" s="43">
        <f>DY45+DY52</f>
        <v>5594.450000000006</v>
      </c>
      <c r="DZ55" s="43"/>
      <c r="EA55" s="43"/>
      <c r="EB55" s="43">
        <f>EB45+EB52</f>
        <v>5353.580000000004</v>
      </c>
      <c r="EC55" s="43"/>
      <c r="ED55" s="43"/>
      <c r="EE55" s="43">
        <f>EE45+EE52</f>
        <v>-14059.619999999997</v>
      </c>
      <c r="EF55" s="43"/>
      <c r="EG55" s="43"/>
      <c r="EH55" s="43">
        <f>EH45+EH52</f>
        <v>5112.6500000000015</v>
      </c>
      <c r="EI55" s="43"/>
      <c r="EJ55" s="43"/>
      <c r="EK55" s="43">
        <f>EK45+EK52</f>
        <v>1070.240000000008</v>
      </c>
      <c r="EL55" s="43"/>
      <c r="EM55" s="43"/>
      <c r="EN55" s="43">
        <f>EN45+EN52</f>
        <v>-588.3899999999958</v>
      </c>
      <c r="EO55" s="43"/>
      <c r="EP55" s="43"/>
      <c r="EQ55" s="43">
        <f>EQ45+EQ52</f>
        <v>-9197.939999999991</v>
      </c>
      <c r="ER55" s="43">
        <f>ER45+ER52</f>
        <v>40618.489999999976</v>
      </c>
      <c r="ES55" s="22">
        <f t="shared" si="15"/>
        <v>459324.7</v>
      </c>
      <c r="ET55" s="43"/>
      <c r="EU55" s="43"/>
      <c r="EV55" s="43">
        <f>EV52-EV50</f>
        <v>-1236.67</v>
      </c>
      <c r="EW55" s="43"/>
      <c r="EX55" s="43"/>
      <c r="EY55" s="43">
        <f>EY52-EY50</f>
        <v>-504.10000000000036</v>
      </c>
      <c r="EZ55" s="43"/>
      <c r="FA55" s="43"/>
      <c r="FB55" s="43">
        <f>FB52-FB50</f>
        <v>684.3500000000004</v>
      </c>
      <c r="FC55" s="43"/>
      <c r="FD55" s="43"/>
      <c r="FE55" s="43">
        <f>FE52-FE50</f>
        <v>277.1400000000003</v>
      </c>
      <c r="FF55" s="43"/>
      <c r="FG55" s="43"/>
      <c r="FH55" s="43">
        <f>FH52-FH50</f>
        <v>-431.35000000000036</v>
      </c>
      <c r="FI55" s="43"/>
      <c r="FJ55" s="43"/>
      <c r="FK55" s="43">
        <f>FK52-FK50</f>
        <v>-54.3100000000004</v>
      </c>
      <c r="FL55" s="43"/>
      <c r="FM55" s="43"/>
      <c r="FN55" s="43">
        <f>FN52-FN50</f>
        <v>-292.02999999999975</v>
      </c>
      <c r="FO55" s="43"/>
      <c r="FP55" s="43"/>
      <c r="FQ55" s="43">
        <f>FQ52-FQ50</f>
        <v>-379.72999999999956</v>
      </c>
      <c r="FR55" s="43"/>
      <c r="FS55" s="43"/>
      <c r="FT55" s="43">
        <f>FT52-FT50</f>
        <v>240.22000000000025</v>
      </c>
    </row>
    <row r="56" spans="1:176" s="5" customFormat="1" ht="24">
      <c r="A56" s="48" t="s">
        <v>61</v>
      </c>
      <c r="B56" s="49"/>
      <c r="C56" s="50">
        <f>C47+C54</f>
        <v>-6121.639999999999</v>
      </c>
      <c r="D56" s="50">
        <f aca="true" t="shared" si="41" ref="D56:Q56">D47+D54</f>
        <v>0</v>
      </c>
      <c r="E56" s="50">
        <f t="shared" si="41"/>
        <v>4255.180000000002</v>
      </c>
      <c r="F56" s="50">
        <f t="shared" si="41"/>
        <v>0</v>
      </c>
      <c r="G56" s="50">
        <f t="shared" si="41"/>
        <v>4371.360000000002</v>
      </c>
      <c r="H56" s="50">
        <f t="shared" si="41"/>
        <v>0</v>
      </c>
      <c r="I56" s="50">
        <f t="shared" si="41"/>
        <v>-2365.9699999999993</v>
      </c>
      <c r="J56" s="50">
        <f t="shared" si="41"/>
        <v>0</v>
      </c>
      <c r="K56" s="50">
        <f t="shared" si="41"/>
        <v>-6205.250000000006</v>
      </c>
      <c r="L56" s="50">
        <f t="shared" si="41"/>
        <v>0</v>
      </c>
      <c r="M56" s="50">
        <f t="shared" si="41"/>
        <v>5006.23</v>
      </c>
      <c r="N56" s="50">
        <f t="shared" si="41"/>
        <v>0</v>
      </c>
      <c r="O56" s="50">
        <f t="shared" si="41"/>
        <v>6418.209999999997</v>
      </c>
      <c r="P56" s="50">
        <f t="shared" si="41"/>
        <v>0</v>
      </c>
      <c r="Q56" s="50">
        <f t="shared" si="41"/>
        <v>8398.119999999999</v>
      </c>
      <c r="R56" s="51"/>
      <c r="S56" s="17">
        <f t="shared" si="26"/>
        <v>13756.239999999994</v>
      </c>
      <c r="T56" s="43"/>
      <c r="U56" s="43"/>
      <c r="V56" s="43">
        <f>V47+V54</f>
        <v>11850.380000000001</v>
      </c>
      <c r="W56" s="43">
        <f aca="true" t="shared" si="42" ref="W56:AL56">W47+W54</f>
        <v>0</v>
      </c>
      <c r="X56" s="43">
        <f t="shared" si="42"/>
        <v>0</v>
      </c>
      <c r="Y56" s="43">
        <f t="shared" si="42"/>
        <v>-44708.04000000001</v>
      </c>
      <c r="Z56" s="43">
        <f t="shared" si="42"/>
        <v>0</v>
      </c>
      <c r="AA56" s="43">
        <f t="shared" si="42"/>
        <v>0</v>
      </c>
      <c r="AB56" s="43">
        <f t="shared" si="42"/>
        <v>-40314.34000000003</v>
      </c>
      <c r="AC56" s="43">
        <f t="shared" si="42"/>
        <v>0</v>
      </c>
      <c r="AD56" s="43">
        <f t="shared" si="42"/>
        <v>0</v>
      </c>
      <c r="AE56" s="43">
        <f t="shared" si="42"/>
        <v>-42332.83450000001</v>
      </c>
      <c r="AF56" s="98">
        <f t="shared" si="6"/>
        <v>-101748.59450000006</v>
      </c>
      <c r="AG56" s="43">
        <f t="shared" si="42"/>
        <v>0</v>
      </c>
      <c r="AH56" s="43">
        <f t="shared" si="42"/>
        <v>0</v>
      </c>
      <c r="AI56" s="43">
        <f t="shared" si="42"/>
        <v>2856.206955128204</v>
      </c>
      <c r="AJ56" s="43">
        <f t="shared" si="42"/>
        <v>0</v>
      </c>
      <c r="AK56" s="43">
        <f t="shared" si="42"/>
        <v>0</v>
      </c>
      <c r="AL56" s="43">
        <f t="shared" si="42"/>
        <v>-9033.32428571429</v>
      </c>
      <c r="AM56" s="43"/>
      <c r="AN56" s="43"/>
      <c r="AO56" s="43">
        <f>AO47+AO54</f>
        <v>-6638.730000000003</v>
      </c>
      <c r="AP56" s="43">
        <f aca="true" t="shared" si="43" ref="AP56:AU56">AP47+AP54</f>
        <v>0</v>
      </c>
      <c r="AQ56" s="43">
        <f t="shared" si="43"/>
        <v>0</v>
      </c>
      <c r="AR56" s="43">
        <f t="shared" si="43"/>
        <v>6177.950000000007</v>
      </c>
      <c r="AS56" s="43">
        <f t="shared" si="43"/>
        <v>0</v>
      </c>
      <c r="AT56" s="43">
        <f t="shared" si="43"/>
        <v>0</v>
      </c>
      <c r="AU56" s="43">
        <f t="shared" si="43"/>
        <v>-13151.930000000008</v>
      </c>
      <c r="AV56" s="43"/>
      <c r="AW56" s="43"/>
      <c r="AX56" s="43">
        <f>AX47+AX54</f>
        <v>4681.340000000002</v>
      </c>
      <c r="AY56" s="43">
        <f aca="true" t="shared" si="44" ref="AY56:BD56">AY47+AY54</f>
        <v>0</v>
      </c>
      <c r="AZ56" s="43">
        <f t="shared" si="44"/>
        <v>0</v>
      </c>
      <c r="BA56" s="43">
        <f t="shared" si="44"/>
        <v>-4480.730000000001</v>
      </c>
      <c r="BB56" s="43">
        <f t="shared" si="44"/>
        <v>0</v>
      </c>
      <c r="BC56" s="43">
        <f t="shared" si="44"/>
        <v>0</v>
      </c>
      <c r="BD56" s="43">
        <f t="shared" si="44"/>
        <v>-24460.879999999994</v>
      </c>
      <c r="BE56" s="43">
        <f aca="true" t="shared" si="45" ref="BE56:BM56">BE47+BE54</f>
        <v>0</v>
      </c>
      <c r="BF56" s="43">
        <f t="shared" si="45"/>
        <v>0</v>
      </c>
      <c r="BG56" s="43">
        <f t="shared" si="45"/>
        <v>-38520.990000000005</v>
      </c>
      <c r="BH56" s="43">
        <f t="shared" si="45"/>
        <v>0</v>
      </c>
      <c r="BI56" s="43">
        <f t="shared" si="45"/>
        <v>0</v>
      </c>
      <c r="BJ56" s="43">
        <f t="shared" si="45"/>
        <v>6810.340000000001</v>
      </c>
      <c r="BK56" s="43">
        <f t="shared" si="45"/>
        <v>0</v>
      </c>
      <c r="BL56" s="43">
        <f t="shared" si="45"/>
        <v>0</v>
      </c>
      <c r="BM56" s="43">
        <f t="shared" si="45"/>
        <v>8920.789999999994</v>
      </c>
      <c r="BN56" s="43">
        <f>BN47+BN54</f>
        <v>0</v>
      </c>
      <c r="BO56" s="43">
        <f>BO47+BO54</f>
        <v>0</v>
      </c>
      <c r="BP56" s="43">
        <f>BP47+BP54</f>
        <v>1756.790000000004</v>
      </c>
      <c r="BQ56" s="22">
        <f t="shared" si="4"/>
        <v>-65083.1673305861</v>
      </c>
      <c r="BR56" s="22">
        <f t="shared" si="7"/>
        <v>-166831.76183058615</v>
      </c>
      <c r="BS56" s="43"/>
      <c r="BT56" s="43"/>
      <c r="BU56" s="43">
        <f>BU47+BU54</f>
        <v>4345.310000000008</v>
      </c>
      <c r="BV56" s="43"/>
      <c r="BW56" s="43"/>
      <c r="BX56" s="43">
        <f>BX47+BX54</f>
        <v>-17718.219999999994</v>
      </c>
      <c r="BY56" s="43"/>
      <c r="BZ56" s="43"/>
      <c r="CA56" s="43">
        <f>CA47+CA54</f>
        <v>20714.989999999998</v>
      </c>
      <c r="CB56" s="43"/>
      <c r="CC56" s="43"/>
      <c r="CD56" s="43">
        <f>CD47+CD54</f>
        <v>23621.730000000003</v>
      </c>
      <c r="CE56" s="43"/>
      <c r="CF56" s="43"/>
      <c r="CG56" s="43">
        <f>CG47+CG54</f>
        <v>26603.22</v>
      </c>
      <c r="CH56" s="43"/>
      <c r="CI56" s="43"/>
      <c r="CJ56" s="43">
        <f>CJ47+CJ54</f>
        <v>-581018.6299999998</v>
      </c>
      <c r="CK56" s="43"/>
      <c r="CL56" s="43"/>
      <c r="CM56" s="43">
        <f>CM47+CM54</f>
        <v>-19513.820000000007</v>
      </c>
      <c r="CN56" s="43"/>
      <c r="CO56" s="43"/>
      <c r="CP56" s="43">
        <f>CP47+CP54</f>
        <v>7872.580000000002</v>
      </c>
      <c r="CQ56" s="43"/>
      <c r="CR56" s="43"/>
      <c r="CS56" s="43">
        <f>CS47+CS54</f>
        <v>17432.219999999994</v>
      </c>
      <c r="CT56" s="43"/>
      <c r="CU56" s="43"/>
      <c r="CV56" s="43">
        <f>CV47+CV54</f>
        <v>16168.150000000001</v>
      </c>
      <c r="CW56" s="43"/>
      <c r="CX56" s="43"/>
      <c r="CY56" s="43">
        <f>CY47+CY54</f>
        <v>21252.830000000005</v>
      </c>
      <c r="CZ56" s="43"/>
      <c r="DA56" s="43"/>
      <c r="DB56" s="43">
        <f>DB47+DB54</f>
        <v>-25525.17</v>
      </c>
      <c r="DC56" s="43"/>
      <c r="DD56" s="43"/>
      <c r="DE56" s="43">
        <f>DE47+DE54</f>
        <v>18788.85</v>
      </c>
      <c r="DF56" s="9">
        <f t="shared" si="5"/>
        <v>-491321.2699999998</v>
      </c>
      <c r="DG56" s="37">
        <f>DG47+DG54</f>
        <v>-628770.3218305861</v>
      </c>
      <c r="DH56" s="43"/>
      <c r="DI56" s="43"/>
      <c r="DJ56" s="43">
        <f>DJ47+DJ54</f>
        <v>-6820.911000000002</v>
      </c>
      <c r="DK56" s="43"/>
      <c r="DL56" s="43"/>
      <c r="DM56" s="43">
        <f>DM47+DM54</f>
        <v>50855.88899999999</v>
      </c>
      <c r="DN56" s="43"/>
      <c r="DO56" s="43"/>
      <c r="DP56" s="43">
        <f>DP47+DP54</f>
        <v>19157.358999999997</v>
      </c>
      <c r="DQ56" s="43"/>
      <c r="DR56" s="43"/>
      <c r="DS56" s="43">
        <f>DS47+DS54</f>
        <v>39959.689</v>
      </c>
      <c r="DT56" s="43"/>
      <c r="DU56" s="43"/>
      <c r="DV56" s="43">
        <f>DV47+DV54</f>
        <v>45336.069</v>
      </c>
      <c r="DW56" s="43"/>
      <c r="DX56" s="43"/>
      <c r="DY56" s="43">
        <f>DY47+DY54</f>
        <v>-270722.57100000005</v>
      </c>
      <c r="DZ56" s="43"/>
      <c r="EA56" s="43"/>
      <c r="EB56" s="43">
        <f>EB47+EB54</f>
        <v>45948.039</v>
      </c>
      <c r="EC56" s="43"/>
      <c r="ED56" s="43"/>
      <c r="EE56" s="43">
        <f>EE47+EE54</f>
        <v>68534.159</v>
      </c>
      <c r="EF56" s="43"/>
      <c r="EG56" s="43"/>
      <c r="EH56" s="43">
        <f>EH47+EH54</f>
        <v>50005.259</v>
      </c>
      <c r="EI56" s="43"/>
      <c r="EJ56" s="43"/>
      <c r="EK56" s="43">
        <f>EK47+EK54</f>
        <v>50300.609</v>
      </c>
      <c r="EL56" s="43"/>
      <c r="EM56" s="43"/>
      <c r="EN56" s="43">
        <f>EN47+EN54</f>
        <v>48810.429000000004</v>
      </c>
      <c r="EO56" s="43"/>
      <c r="EP56" s="43"/>
      <c r="EQ56" s="43">
        <f>EQ47+EQ54</f>
        <v>64263.168999999994</v>
      </c>
      <c r="ER56" s="99">
        <f>ER47+ER54</f>
        <v>205627.18800000008</v>
      </c>
      <c r="ES56" s="22">
        <f t="shared" si="15"/>
        <v>-423143.133830586</v>
      </c>
      <c r="ET56" s="43"/>
      <c r="EU56" s="43"/>
      <c r="EV56" s="43">
        <f>EV46+EV53</f>
        <v>-19712.590000000004</v>
      </c>
      <c r="EW56" s="43"/>
      <c r="EX56" s="43"/>
      <c r="EY56" s="43">
        <f>EY46+EY53</f>
        <v>-2192.9100000000017</v>
      </c>
      <c r="EZ56" s="43"/>
      <c r="FA56" s="43"/>
      <c r="FB56" s="43">
        <f>FB46+FB53</f>
        <v>-5429.159999999998</v>
      </c>
      <c r="FC56" s="43"/>
      <c r="FD56" s="43"/>
      <c r="FE56" s="43">
        <f>FE46+FE53</f>
        <v>-2847.8699999999963</v>
      </c>
      <c r="FF56" s="43"/>
      <c r="FG56" s="43"/>
      <c r="FH56" s="43">
        <f>FH46+FH53</f>
        <v>4633.580000000004</v>
      </c>
      <c r="FI56" s="43"/>
      <c r="FJ56" s="43"/>
      <c r="FK56" s="43">
        <f>FK46+FK53</f>
        <v>-232.98999999999523</v>
      </c>
      <c r="FL56" s="43"/>
      <c r="FM56" s="43"/>
      <c r="FN56" s="43">
        <f>FN46+FN53</f>
        <v>3214.3300000000027</v>
      </c>
      <c r="FO56" s="43"/>
      <c r="FP56" s="43"/>
      <c r="FQ56" s="43">
        <f>FQ46+FQ53</f>
        <v>4176.2900000000045</v>
      </c>
      <c r="FR56" s="43"/>
      <c r="FS56" s="43"/>
      <c r="FT56" s="43">
        <f>FT46+FT53</f>
        <v>-2735.4800000000023</v>
      </c>
    </row>
    <row r="57" spans="1:176" ht="12.75">
      <c r="A57" s="52"/>
      <c r="B57" s="52"/>
      <c r="C57" s="52"/>
      <c r="D57" s="52"/>
      <c r="T57" s="7"/>
      <c r="U57" s="7"/>
      <c r="V57" s="53">
        <f>S56+V56</f>
        <v>25606.619999999995</v>
      </c>
      <c r="W57" s="7"/>
      <c r="X57" s="7"/>
      <c r="Y57" s="7"/>
      <c r="Z57" s="7"/>
      <c r="AA57" s="7"/>
      <c r="AB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43"/>
      <c r="EU57" s="43"/>
      <c r="EV57" s="43">
        <f>EV48+EV55</f>
        <v>33528.55</v>
      </c>
      <c r="EW57" s="43"/>
      <c r="EX57" s="43"/>
      <c r="EY57" s="43">
        <f>EY48+EY55</f>
        <v>31514.250000000007</v>
      </c>
      <c r="EZ57" s="43"/>
      <c r="FA57" s="43"/>
      <c r="FB57" s="43">
        <f>FB48+FB55</f>
        <v>7539.249999999987</v>
      </c>
      <c r="FC57" s="43"/>
      <c r="FD57" s="43"/>
      <c r="FE57" s="43">
        <f>FE48+FE55</f>
        <v>21891.15</v>
      </c>
      <c r="FF57" s="43"/>
      <c r="FG57" s="43"/>
      <c r="FH57" s="43">
        <f>FH48+FH55</f>
        <v>12726.829999999985</v>
      </c>
      <c r="FI57" s="43"/>
      <c r="FJ57" s="43"/>
      <c r="FK57" s="43">
        <f>FK48+FK55</f>
        <v>29966.14</v>
      </c>
      <c r="FL57" s="43"/>
      <c r="FM57" s="43"/>
      <c r="FN57" s="43">
        <f>FN48+FN55</f>
        <v>26107.010000000002</v>
      </c>
      <c r="FO57" s="43"/>
      <c r="FP57" s="43"/>
      <c r="FQ57" s="43">
        <f>FQ48+FQ55</f>
        <v>25145.05</v>
      </c>
      <c r="FR57" s="43"/>
      <c r="FS57" s="43"/>
      <c r="FT57" s="43">
        <f>FT48+FT55</f>
        <v>7544.820000000006</v>
      </c>
    </row>
    <row r="58" spans="1:176" ht="14.25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53">
        <f>BD56+BA56+AX56+AU56+AR56+AO56+AL56+AI56+AE56+AB56+Y56+V56+S56</f>
        <v>-145798.69183058615</v>
      </c>
      <c r="BE58" s="7"/>
      <c r="BF58" s="7"/>
      <c r="BG58" s="7"/>
      <c r="BH58" s="7"/>
      <c r="BI58" s="7"/>
      <c r="BJ58" s="53">
        <f>BD58+BG56+BJ56</f>
        <v>-177509.34183058617</v>
      </c>
      <c r="BK58" s="7"/>
      <c r="BL58" s="7"/>
      <c r="BM58" s="53">
        <f>BJ58+BM56</f>
        <v>-168588.55183058616</v>
      </c>
      <c r="BN58" s="7"/>
      <c r="BO58" s="7"/>
      <c r="BP58" s="53">
        <f>BM58+BP56</f>
        <v>-166831.76183058615</v>
      </c>
      <c r="BS58" s="7"/>
      <c r="BT58" s="7"/>
      <c r="BU58" s="53">
        <f>BP60+BU56</f>
        <v>-88782.09183058614</v>
      </c>
      <c r="BV58" s="7"/>
      <c r="BW58" s="7"/>
      <c r="BX58" s="53">
        <f>BU60+BX56</f>
        <v>-103779.08183058613</v>
      </c>
      <c r="BY58" s="7"/>
      <c r="BZ58" s="7"/>
      <c r="CA58" s="53">
        <f>BX60+CA56</f>
        <v>-80342.86183058613</v>
      </c>
      <c r="CB58" s="7"/>
      <c r="CC58" s="7"/>
      <c r="CD58" s="53">
        <f>CA60+CD56</f>
        <v>-53999.90183058613</v>
      </c>
      <c r="CE58" s="7"/>
      <c r="CF58" s="7"/>
      <c r="CG58" s="53">
        <f>CD60+CG56</f>
        <v>-24675.451830586127</v>
      </c>
      <c r="CH58" s="7"/>
      <c r="CI58" s="7"/>
      <c r="CJ58" s="53">
        <f>CG60+CJ56</f>
        <v>-602972.8518305859</v>
      </c>
      <c r="CK58" s="7"/>
      <c r="CL58" s="7"/>
      <c r="CM58" s="53">
        <f>CJ60+CM56</f>
        <v>-619765.441830586</v>
      </c>
      <c r="CN58" s="7"/>
      <c r="CO58" s="7"/>
      <c r="CP58" s="53">
        <f>CM60+CP56</f>
        <v>-609171.631830586</v>
      </c>
      <c r="CQ58" s="7"/>
      <c r="CR58" s="7"/>
      <c r="CS58" s="53">
        <f>CP61+CS56</f>
        <v>-562957.7018305861</v>
      </c>
      <c r="CT58" s="7"/>
      <c r="CU58" s="7"/>
      <c r="CV58" s="53">
        <f>CS61+CV56</f>
        <v>-544005.421830586</v>
      </c>
      <c r="CW58" s="7"/>
      <c r="CX58" s="7"/>
      <c r="CY58" s="53">
        <f>CV61+CY56</f>
        <v>-519651.6818305861</v>
      </c>
      <c r="CZ58" s="7"/>
      <c r="DA58" s="7"/>
      <c r="DB58" s="53">
        <f>CY61+DB56</f>
        <v>-541985.1918305861</v>
      </c>
      <c r="DC58" s="7"/>
      <c r="DD58" s="7"/>
      <c r="DE58" s="53">
        <f>DB61+DE56</f>
        <v>-519987.1218305861</v>
      </c>
      <c r="DH58" s="7"/>
      <c r="DI58" s="7"/>
      <c r="DJ58" s="53">
        <f>DG61+DJ56</f>
        <v>-468332.4328305862</v>
      </c>
      <c r="DK58" s="7"/>
      <c r="DL58" s="7"/>
      <c r="DM58" s="53">
        <f>DJ61+DM56</f>
        <v>-417476.54383058625</v>
      </c>
      <c r="DN58" s="7"/>
      <c r="DO58" s="7"/>
      <c r="DP58" s="53">
        <f>DM61+DP56</f>
        <v>-398319.18483058625</v>
      </c>
      <c r="DQ58" s="7"/>
      <c r="DR58" s="7"/>
      <c r="DS58" s="53">
        <f>DP61+DS56</f>
        <v>-358359.49583058624</v>
      </c>
      <c r="DT58" s="7"/>
      <c r="DU58" s="7"/>
      <c r="DV58" s="53">
        <f>DS61+DV56</f>
        <v>-313023.4268305862</v>
      </c>
      <c r="DW58" s="7"/>
      <c r="DX58" s="7"/>
      <c r="DY58" s="53">
        <f>DV61+DY56</f>
        <v>-555382.7878305863</v>
      </c>
      <c r="DZ58" s="7"/>
      <c r="EA58" s="7"/>
      <c r="EB58" s="53">
        <f>DY61+EB56</f>
        <v>-500091.1088305863</v>
      </c>
      <c r="EC58" s="7"/>
      <c r="ED58" s="7"/>
      <c r="EE58" s="53">
        <f>EB61+EE56</f>
        <v>-422184.28983058635</v>
      </c>
      <c r="EF58" s="7"/>
      <c r="EG58" s="7"/>
      <c r="EH58" s="53">
        <f>EE61+EH56</f>
        <v>-360888.5008305863</v>
      </c>
      <c r="EI58" s="7"/>
      <c r="EJ58" s="7"/>
      <c r="EK58" s="53">
        <f>EH61+EK56</f>
        <v>-301202.1218305863</v>
      </c>
      <c r="EL58" s="7"/>
      <c r="EM58" s="7"/>
      <c r="EN58" s="53">
        <f>EK61+EN56</f>
        <v>-242499.37283058628</v>
      </c>
      <c r="EO58" s="7"/>
      <c r="EP58" s="7"/>
      <c r="EQ58" s="53">
        <f>EN61+EQ56</f>
        <v>-168165.25383058627</v>
      </c>
      <c r="ER58" s="53">
        <f>EO61+ER56</f>
        <v>205627.18800000008</v>
      </c>
      <c r="ES58" s="53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</row>
    <row r="59" spans="1:176" ht="14.25">
      <c r="A59" s="54"/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53"/>
      <c r="BB59" s="7"/>
      <c r="BC59" s="7"/>
      <c r="BD59" s="53"/>
      <c r="BE59" s="7"/>
      <c r="BF59" s="7"/>
      <c r="BG59" s="53"/>
      <c r="BH59" s="7"/>
      <c r="BI59" s="7"/>
      <c r="BJ59" s="53"/>
      <c r="BK59" s="7"/>
      <c r="BL59" s="7"/>
      <c r="BM59" s="53"/>
      <c r="BN59" s="7"/>
      <c r="BO59" s="7" t="s">
        <v>419</v>
      </c>
      <c r="BP59" s="53">
        <v>73704.36</v>
      </c>
      <c r="BS59" s="7"/>
      <c r="BT59" s="7" t="s">
        <v>419</v>
      </c>
      <c r="BU59" s="53">
        <v>2721.23</v>
      </c>
      <c r="BV59" s="7"/>
      <c r="BW59" s="7" t="s">
        <v>419</v>
      </c>
      <c r="BX59" s="53">
        <v>2721.23</v>
      </c>
      <c r="BY59" s="7"/>
      <c r="BZ59" s="7" t="s">
        <v>419</v>
      </c>
      <c r="CA59" s="53">
        <v>2721.23</v>
      </c>
      <c r="CB59" s="7"/>
      <c r="CC59" s="7" t="s">
        <v>419</v>
      </c>
      <c r="CD59" s="53">
        <v>2721.23</v>
      </c>
      <c r="CE59" s="7"/>
      <c r="CF59" s="7" t="s">
        <v>419</v>
      </c>
      <c r="CG59" s="53">
        <v>2721.23</v>
      </c>
      <c r="CH59" s="7"/>
      <c r="CI59" s="7" t="s">
        <v>419</v>
      </c>
      <c r="CJ59" s="53">
        <v>2721.23</v>
      </c>
      <c r="CK59" s="7"/>
      <c r="CL59" s="7" t="s">
        <v>419</v>
      </c>
      <c r="CM59" s="53">
        <v>2721.23</v>
      </c>
      <c r="CN59" s="7"/>
      <c r="CO59" s="7" t="s">
        <v>419</v>
      </c>
      <c r="CP59" s="53">
        <v>2721.23</v>
      </c>
      <c r="CQ59" s="7"/>
      <c r="CR59" s="7" t="s">
        <v>419</v>
      </c>
      <c r="CS59" s="53">
        <v>2721.23</v>
      </c>
      <c r="CT59" s="7"/>
      <c r="CU59" s="7" t="s">
        <v>419</v>
      </c>
      <c r="CV59" s="53">
        <v>3016.46</v>
      </c>
      <c r="CW59" s="7"/>
      <c r="CX59" s="7" t="s">
        <v>419</v>
      </c>
      <c r="CY59" s="53">
        <v>3164.07</v>
      </c>
      <c r="CZ59" s="7"/>
      <c r="DA59" s="7" t="s">
        <v>419</v>
      </c>
      <c r="DB59" s="53">
        <v>3209</v>
      </c>
      <c r="DC59" s="7"/>
      <c r="DD59" s="7" t="s">
        <v>484</v>
      </c>
      <c r="DE59" s="53">
        <f>3164.07+38508</f>
        <v>41672.07</v>
      </c>
      <c r="DF59" s="9">
        <f>DE59+DB59+CY59+CV59+CS59+CP59+CM59+CJ59+CG59+CD59+CA59+BX59</f>
        <v>72831.44</v>
      </c>
      <c r="DG59" s="37">
        <f>DF59+BP59</f>
        <v>146535.8</v>
      </c>
      <c r="DH59" s="7"/>
      <c r="DI59" s="7" t="s">
        <v>484</v>
      </c>
      <c r="DJ59" s="53"/>
      <c r="DK59" s="7"/>
      <c r="DL59" s="7" t="s">
        <v>484</v>
      </c>
      <c r="DM59" s="53"/>
      <c r="DN59" s="7"/>
      <c r="DO59" s="7" t="s">
        <v>484</v>
      </c>
      <c r="DP59" s="53"/>
      <c r="DQ59" s="7"/>
      <c r="DR59" s="7" t="s">
        <v>484</v>
      </c>
      <c r="DS59" s="53"/>
      <c r="DT59" s="7"/>
      <c r="DU59" s="7" t="s">
        <v>484</v>
      </c>
      <c r="DV59" s="53"/>
      <c r="DW59" s="7"/>
      <c r="DX59" s="7" t="s">
        <v>484</v>
      </c>
      <c r="DY59" s="53"/>
      <c r="DZ59" s="7"/>
      <c r="EA59" s="7" t="s">
        <v>484</v>
      </c>
      <c r="EB59" s="53"/>
      <c r="EC59" s="7"/>
      <c r="ED59" s="7" t="s">
        <v>484</v>
      </c>
      <c r="EE59" s="53"/>
      <c r="EF59" s="7"/>
      <c r="EG59" s="7" t="s">
        <v>484</v>
      </c>
      <c r="EH59" s="53"/>
      <c r="EI59" s="7"/>
      <c r="EJ59" s="7" t="s">
        <v>484</v>
      </c>
      <c r="EK59" s="53"/>
      <c r="EL59" s="7"/>
      <c r="EM59" s="7" t="s">
        <v>484</v>
      </c>
      <c r="EN59" s="53"/>
      <c r="EO59" s="7"/>
      <c r="EP59" s="7" t="s">
        <v>484</v>
      </c>
      <c r="EQ59" s="53">
        <v>18252.79</v>
      </c>
      <c r="ER59" s="53">
        <f>EQ59</f>
        <v>18252.79</v>
      </c>
      <c r="ES59" s="22">
        <f>ER59+DG59</f>
        <v>164788.59</v>
      </c>
      <c r="ET59" s="7"/>
      <c r="EU59" s="7"/>
      <c r="EV59" s="53">
        <f>ES62+EV57</f>
        <v>-94780.64383058598</v>
      </c>
      <c r="EW59" s="7"/>
      <c r="EX59" s="7"/>
      <c r="EY59" s="53">
        <f>EV63+EY57</f>
        <v>-53599.80383058597</v>
      </c>
      <c r="EZ59" s="7"/>
      <c r="FA59" s="7"/>
      <c r="FB59" s="53">
        <f>EY63+FB57</f>
        <v>-36089.573830585985</v>
      </c>
      <c r="FC59" s="7"/>
      <c r="FD59" s="7"/>
      <c r="FE59" s="53">
        <f>FB63+FE57</f>
        <v>-12933.353830585984</v>
      </c>
      <c r="FF59" s="7"/>
      <c r="FG59" s="7"/>
      <c r="FH59" s="53">
        <f>FE63+FH57</f>
        <v>325.496169414002</v>
      </c>
      <c r="FI59" s="7"/>
      <c r="FJ59" s="7"/>
      <c r="FK59" s="53">
        <f>FH63+FK57</f>
        <v>30360.906169414</v>
      </c>
      <c r="FL59" s="7"/>
      <c r="FM59" s="7"/>
      <c r="FN59" s="53">
        <f>FK63+FN57</f>
        <v>56706.99616941401</v>
      </c>
      <c r="FO59" s="7"/>
      <c r="FP59" s="7"/>
      <c r="FQ59" s="53">
        <f>FN63+FQ57</f>
        <v>81869.29616941401</v>
      </c>
      <c r="FR59" s="7"/>
      <c r="FS59" s="7"/>
      <c r="FT59" s="53">
        <f>FQ63+FT57</f>
        <v>89437.58616941402</v>
      </c>
    </row>
    <row r="60" spans="1:176" ht="14.2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53"/>
      <c r="BE60" s="7"/>
      <c r="BF60" s="7"/>
      <c r="BG60" s="53"/>
      <c r="BH60" s="7"/>
      <c r="BI60" s="7"/>
      <c r="BJ60" s="53"/>
      <c r="BK60" s="7"/>
      <c r="BL60" s="7"/>
      <c r="BM60" s="53"/>
      <c r="BN60" s="7"/>
      <c r="BO60" s="7"/>
      <c r="BP60" s="97">
        <f>BP58+BP59</f>
        <v>-93127.40183058615</v>
      </c>
      <c r="BQ60" s="37"/>
      <c r="BS60" s="7"/>
      <c r="BT60" s="7"/>
      <c r="BU60" s="53">
        <f>BU58+BU59</f>
        <v>-86060.86183058615</v>
      </c>
      <c r="BV60" s="7"/>
      <c r="BW60" s="7"/>
      <c r="BX60" s="53">
        <f>BX58+BX59</f>
        <v>-101057.85183058614</v>
      </c>
      <c r="BY60" s="7"/>
      <c r="BZ60" s="7"/>
      <c r="CA60" s="53">
        <f>CA58+CA59</f>
        <v>-77621.63183058614</v>
      </c>
      <c r="CB60" s="7"/>
      <c r="CC60" s="7"/>
      <c r="CD60" s="53">
        <f>CD58+CD59</f>
        <v>-51278.67183058613</v>
      </c>
      <c r="CE60" s="7"/>
      <c r="CF60" s="7"/>
      <c r="CG60" s="53">
        <f>CG58+CG59</f>
        <v>-21954.221830586128</v>
      </c>
      <c r="CH60" s="7"/>
      <c r="CI60" s="7"/>
      <c r="CJ60" s="53">
        <f>CJ58+CJ59</f>
        <v>-600251.6218305859</v>
      </c>
      <c r="CK60" s="7"/>
      <c r="CL60" s="7"/>
      <c r="CM60" s="53">
        <f>CM58+CM59</f>
        <v>-617044.211830586</v>
      </c>
      <c r="CN60" s="7"/>
      <c r="CO60" s="7" t="s">
        <v>452</v>
      </c>
      <c r="CP60" s="53">
        <f>715.3+12779.07+12566.11</f>
        <v>26060.48</v>
      </c>
      <c r="CQ60" s="7"/>
      <c r="CR60" s="7" t="s">
        <v>452</v>
      </c>
      <c r="CS60" s="53">
        <v>62.9</v>
      </c>
      <c r="CT60" s="7"/>
      <c r="CU60" s="7" t="s">
        <v>452</v>
      </c>
      <c r="CV60" s="53">
        <v>84.45</v>
      </c>
      <c r="CW60" s="7"/>
      <c r="CX60" s="7" t="s">
        <v>452</v>
      </c>
      <c r="CY60" s="53">
        <v>27.59</v>
      </c>
      <c r="CZ60" s="7"/>
      <c r="DA60" s="7" t="s">
        <v>452</v>
      </c>
      <c r="DB60" s="53">
        <v>0.22</v>
      </c>
      <c r="DC60" s="7"/>
      <c r="DD60" s="7" t="s">
        <v>452</v>
      </c>
      <c r="DE60" s="53">
        <v>0.22</v>
      </c>
      <c r="DF60" s="37">
        <f>DE60+CY60+CV60+CS60+CP60</f>
        <v>26235.64</v>
      </c>
      <c r="DG60" s="37">
        <f>DF60+CZ60+CW60+CT60+CQ60</f>
        <v>26235.64</v>
      </c>
      <c r="DH60" s="7"/>
      <c r="DI60" s="7" t="s">
        <v>452</v>
      </c>
      <c r="DJ60" s="53"/>
      <c r="DK60" s="7"/>
      <c r="DL60" s="7" t="s">
        <v>452</v>
      </c>
      <c r="DM60" s="53"/>
      <c r="DN60" s="7"/>
      <c r="DO60" s="7" t="s">
        <v>452</v>
      </c>
      <c r="DP60" s="53"/>
      <c r="DQ60" s="7"/>
      <c r="DR60" s="7" t="s">
        <v>452</v>
      </c>
      <c r="DS60" s="53"/>
      <c r="DT60" s="7"/>
      <c r="DU60" s="7" t="s">
        <v>452</v>
      </c>
      <c r="DV60" s="53">
        <f>166.75+34.35+8896.11+9585.4+9680.6</f>
        <v>28363.21</v>
      </c>
      <c r="DW60" s="7"/>
      <c r="DX60" s="7" t="s">
        <v>452</v>
      </c>
      <c r="DY60" s="53">
        <v>9343.64</v>
      </c>
      <c r="DZ60" s="7"/>
      <c r="EA60" s="7" t="s">
        <v>452</v>
      </c>
      <c r="EB60" s="53">
        <v>9372.66</v>
      </c>
      <c r="EC60" s="7"/>
      <c r="ED60" s="7" t="s">
        <v>452</v>
      </c>
      <c r="EE60" s="53">
        <v>11290.53</v>
      </c>
      <c r="EF60" s="7"/>
      <c r="EG60" s="7" t="s">
        <v>452</v>
      </c>
      <c r="EH60" s="53">
        <v>9385.77</v>
      </c>
      <c r="EI60" s="7"/>
      <c r="EJ60" s="7" t="s">
        <v>452</v>
      </c>
      <c r="EK60" s="53">
        <v>9892.32</v>
      </c>
      <c r="EL60" s="7"/>
      <c r="EM60" s="7" t="s">
        <v>452</v>
      </c>
      <c r="EN60" s="53">
        <v>10070.95</v>
      </c>
      <c r="EO60" s="7"/>
      <c r="EP60" s="7" t="s">
        <v>452</v>
      </c>
      <c r="EQ60" s="53">
        <v>11014.63</v>
      </c>
      <c r="ER60" s="53">
        <f>EQ60+EN60+EK60+EH60+EE60+EB60+DY60+DV60</f>
        <v>98733.70999999999</v>
      </c>
      <c r="ES60" s="22">
        <f>ER60+DG60</f>
        <v>124969.34999999999</v>
      </c>
      <c r="ET60" s="7"/>
      <c r="EU60" s="7" t="s">
        <v>484</v>
      </c>
      <c r="EV60" s="53"/>
      <c r="EW60" s="7"/>
      <c r="EX60" s="7" t="s">
        <v>484</v>
      </c>
      <c r="EY60" s="53"/>
      <c r="EZ60" s="7"/>
      <c r="FA60" s="7" t="s">
        <v>484</v>
      </c>
      <c r="FB60" s="53"/>
      <c r="FC60" s="7"/>
      <c r="FD60" s="7" t="s">
        <v>484</v>
      </c>
      <c r="FE60" s="53"/>
      <c r="FF60" s="7"/>
      <c r="FG60" s="7" t="s">
        <v>484</v>
      </c>
      <c r="FH60" s="53"/>
      <c r="FI60" s="7"/>
      <c r="FJ60" s="7" t="s">
        <v>484</v>
      </c>
      <c r="FK60" s="53"/>
      <c r="FL60" s="7"/>
      <c r="FM60" s="7" t="s">
        <v>484</v>
      </c>
      <c r="FN60" s="53"/>
      <c r="FO60" s="7"/>
      <c r="FP60" s="7" t="s">
        <v>484</v>
      </c>
      <c r="FQ60" s="53"/>
      <c r="FR60" s="7"/>
      <c r="FS60" s="7" t="s">
        <v>484</v>
      </c>
      <c r="FT60" s="53"/>
    </row>
    <row r="61" spans="1:176" ht="12.75">
      <c r="A61" s="52"/>
      <c r="B61" s="52"/>
      <c r="C61" s="52"/>
      <c r="D61" s="52"/>
      <c r="T61" s="7"/>
      <c r="U61" s="7"/>
      <c r="V61" s="7"/>
      <c r="W61" s="7"/>
      <c r="X61" s="7"/>
      <c r="Y61" s="7"/>
      <c r="Z61" s="7"/>
      <c r="AA61" s="7"/>
      <c r="AB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37"/>
      <c r="BS61" s="7"/>
      <c r="BT61" s="7"/>
      <c r="BU61" s="37"/>
      <c r="BV61" s="7"/>
      <c r="BW61" s="7"/>
      <c r="BX61" s="37"/>
      <c r="BY61" s="7"/>
      <c r="BZ61" s="7"/>
      <c r="CA61" s="37"/>
      <c r="CB61" s="7"/>
      <c r="CC61" s="7"/>
      <c r="CD61" s="37"/>
      <c r="CE61" s="7"/>
      <c r="CF61" s="7"/>
      <c r="CG61" s="37"/>
      <c r="CH61" s="7"/>
      <c r="CI61" s="7"/>
      <c r="CJ61" s="37"/>
      <c r="CK61" s="7"/>
      <c r="CL61" s="7"/>
      <c r="CM61" s="37"/>
      <c r="CN61" s="7"/>
      <c r="CO61" s="7" t="s">
        <v>453</v>
      </c>
      <c r="CP61" s="53">
        <f>CP58+CP59+CP60</f>
        <v>-580389.921830586</v>
      </c>
      <c r="CQ61" s="7"/>
      <c r="CR61" s="7" t="s">
        <v>453</v>
      </c>
      <c r="CS61" s="53">
        <f>CS58+CS59+CS60</f>
        <v>-560173.5718305861</v>
      </c>
      <c r="CT61" s="7"/>
      <c r="CU61" s="7" t="s">
        <v>453</v>
      </c>
      <c r="CV61" s="53">
        <f>CV58+CV59+CV60</f>
        <v>-540904.5118305861</v>
      </c>
      <c r="CW61" s="7"/>
      <c r="CX61" s="7" t="s">
        <v>453</v>
      </c>
      <c r="CY61" s="53">
        <f>CY58+CY59+CY60</f>
        <v>-516460.0218305861</v>
      </c>
      <c r="CZ61" s="7"/>
      <c r="DA61" s="7" t="s">
        <v>453</v>
      </c>
      <c r="DB61" s="53">
        <f>DB58+DB59+DB60</f>
        <v>-538775.9718305861</v>
      </c>
      <c r="DC61" s="7"/>
      <c r="DD61" s="7" t="s">
        <v>453</v>
      </c>
      <c r="DE61" s="53">
        <f>DE58+DE59+DE60</f>
        <v>-478314.83183058613</v>
      </c>
      <c r="DG61" s="81">
        <f>'[1]Лист1'!$DG$60</f>
        <v>-461511.5218305862</v>
      </c>
      <c r="DH61" s="7"/>
      <c r="DI61" s="7" t="s">
        <v>453</v>
      </c>
      <c r="DJ61" s="53">
        <f>DJ58+DJ59+DJ60</f>
        <v>-468332.4328305862</v>
      </c>
      <c r="DK61" s="7"/>
      <c r="DL61" s="7" t="s">
        <v>453</v>
      </c>
      <c r="DM61" s="53">
        <f>DM58+DM59+DM60</f>
        <v>-417476.54383058625</v>
      </c>
      <c r="DN61" s="7"/>
      <c r="DO61" s="7" t="s">
        <v>453</v>
      </c>
      <c r="DP61" s="53">
        <f>DP58+DP59+DP60</f>
        <v>-398319.18483058625</v>
      </c>
      <c r="DQ61" s="7"/>
      <c r="DR61" s="7" t="s">
        <v>453</v>
      </c>
      <c r="DS61" s="53">
        <f>DS58+DS59+DS60</f>
        <v>-358359.49583058624</v>
      </c>
      <c r="DT61" s="7"/>
      <c r="DU61" s="7" t="s">
        <v>453</v>
      </c>
      <c r="DV61" s="53">
        <f>DV58+DV59+DV60</f>
        <v>-284660.2168305862</v>
      </c>
      <c r="DW61" s="7"/>
      <c r="DX61" s="7" t="s">
        <v>453</v>
      </c>
      <c r="DY61" s="53">
        <f>DY58+DY59+DY60</f>
        <v>-546039.1478305863</v>
      </c>
      <c r="DZ61" s="7"/>
      <c r="EA61" s="7" t="s">
        <v>453</v>
      </c>
      <c r="EB61" s="53">
        <f>EB58+EB59+EB60</f>
        <v>-490718.44883058633</v>
      </c>
      <c r="EC61" s="7"/>
      <c r="ED61" s="7" t="s">
        <v>453</v>
      </c>
      <c r="EE61" s="53">
        <f>EE58+EE59+EE60</f>
        <v>-410893.7598305863</v>
      </c>
      <c r="EF61" s="7"/>
      <c r="EG61" s="7" t="s">
        <v>453</v>
      </c>
      <c r="EH61" s="53">
        <f>EH58+EH59+EH60</f>
        <v>-351502.7308305863</v>
      </c>
      <c r="EI61" s="7"/>
      <c r="EJ61" s="7" t="s">
        <v>453</v>
      </c>
      <c r="EK61" s="53">
        <f>EK58+EK59+EK60</f>
        <v>-291309.8018305863</v>
      </c>
      <c r="EL61" s="7"/>
      <c r="EM61" s="7" t="s">
        <v>453</v>
      </c>
      <c r="EN61" s="53">
        <f>EN58+EN59+EN60</f>
        <v>-232428.42283058626</v>
      </c>
      <c r="EO61" s="7"/>
      <c r="EP61" s="7" t="s">
        <v>587</v>
      </c>
      <c r="EQ61" s="53">
        <v>5076</v>
      </c>
      <c r="ER61" s="53">
        <f>ER58+ER59+ER60</f>
        <v>322613.6880000001</v>
      </c>
      <c r="ES61" s="53">
        <v>5076</v>
      </c>
      <c r="ET61" s="7"/>
      <c r="EU61" s="7" t="s">
        <v>452</v>
      </c>
      <c r="EV61" s="53">
        <v>9666.59</v>
      </c>
      <c r="EW61" s="7"/>
      <c r="EX61" s="7" t="s">
        <v>452</v>
      </c>
      <c r="EY61" s="53">
        <v>9970.98</v>
      </c>
      <c r="EZ61" s="7"/>
      <c r="FA61" s="7" t="s">
        <v>452</v>
      </c>
      <c r="FB61" s="53">
        <v>1265.07</v>
      </c>
      <c r="FC61" s="7"/>
      <c r="FD61" s="7" t="s">
        <v>452</v>
      </c>
      <c r="FE61" s="53">
        <v>532.02</v>
      </c>
      <c r="FF61" s="7"/>
      <c r="FG61" s="7" t="s">
        <v>452</v>
      </c>
      <c r="FH61" s="53">
        <v>69.27</v>
      </c>
      <c r="FI61" s="7"/>
      <c r="FJ61" s="7" t="s">
        <v>452</v>
      </c>
      <c r="FK61" s="53">
        <v>239.08</v>
      </c>
      <c r="FL61" s="7"/>
      <c r="FM61" s="7" t="s">
        <v>452</v>
      </c>
      <c r="FN61" s="53">
        <v>17.25</v>
      </c>
      <c r="FO61" s="7"/>
      <c r="FP61" s="7" t="s">
        <v>452</v>
      </c>
      <c r="FQ61" s="53">
        <v>23.47</v>
      </c>
      <c r="FR61" s="7"/>
      <c r="FS61" s="7" t="s">
        <v>452</v>
      </c>
      <c r="FT61" s="53">
        <v>17.43</v>
      </c>
    </row>
    <row r="62" spans="1:176" ht="12.75">
      <c r="A62" s="52"/>
      <c r="B62" s="52"/>
      <c r="C62" s="52"/>
      <c r="D62" s="52"/>
      <c r="T62" s="7"/>
      <c r="U62" s="7"/>
      <c r="V62" s="7"/>
      <c r="W62" s="7"/>
      <c r="X62" s="7"/>
      <c r="Y62" s="7"/>
      <c r="Z62" s="7"/>
      <c r="AA62" s="7"/>
      <c r="AB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 t="s">
        <v>588</v>
      </c>
      <c r="EQ62" s="97">
        <f>EQ58+EQ59+EQ60+EQ61</f>
        <v>-133821.83383058626</v>
      </c>
      <c r="ER62" s="7"/>
      <c r="ES62" s="97">
        <f>ES56+ES59+ES60+ES61</f>
        <v>-128309.19383058598</v>
      </c>
      <c r="ET62" s="7"/>
      <c r="EU62" s="7" t="s">
        <v>587</v>
      </c>
      <c r="EV62" s="53"/>
      <c r="EW62" s="7"/>
      <c r="EX62" s="7" t="s">
        <v>587</v>
      </c>
      <c r="EY62" s="53"/>
      <c r="EZ62" s="7"/>
      <c r="FA62" s="7" t="s">
        <v>587</v>
      </c>
      <c r="FB62" s="53"/>
      <c r="FC62" s="7"/>
      <c r="FD62" s="7" t="s">
        <v>587</v>
      </c>
      <c r="FE62" s="53"/>
      <c r="FF62" s="7"/>
      <c r="FG62" s="7" t="s">
        <v>587</v>
      </c>
      <c r="FH62" s="53"/>
      <c r="FI62" s="7"/>
      <c r="FJ62" s="7" t="s">
        <v>587</v>
      </c>
      <c r="FK62" s="53"/>
      <c r="FL62" s="7"/>
      <c r="FM62" s="7" t="s">
        <v>587</v>
      </c>
      <c r="FN62" s="53"/>
      <c r="FO62" s="7"/>
      <c r="FP62" s="7" t="s">
        <v>587</v>
      </c>
      <c r="FQ62" s="53"/>
      <c r="FR62" s="7"/>
      <c r="FS62" s="7" t="s">
        <v>587</v>
      </c>
      <c r="FT62" s="53"/>
    </row>
    <row r="63" spans="1:176" ht="12.75">
      <c r="A63" s="52"/>
      <c r="B63" s="52"/>
      <c r="C63" s="52"/>
      <c r="D63" s="52"/>
      <c r="T63" s="7"/>
      <c r="U63" s="7"/>
      <c r="V63" s="7"/>
      <c r="W63" s="7"/>
      <c r="X63" s="7"/>
      <c r="Y63" s="7"/>
      <c r="Z63" s="7"/>
      <c r="AA63" s="7"/>
      <c r="AB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S63" s="7"/>
      <c r="BT63" s="7"/>
      <c r="BU63" s="7"/>
      <c r="BV63" s="7"/>
      <c r="BW63" s="7"/>
      <c r="BX63" s="7"/>
      <c r="BY63" s="7"/>
      <c r="BZ63" s="7"/>
      <c r="CA63" s="53"/>
      <c r="CB63" s="7"/>
      <c r="CC63" s="7"/>
      <c r="CD63" s="7"/>
      <c r="CE63" s="7"/>
      <c r="CF63" s="7"/>
      <c r="CG63" s="7"/>
      <c r="CH63" s="7"/>
      <c r="CI63" s="7"/>
      <c r="CJ63" s="53"/>
      <c r="CK63" s="7"/>
      <c r="CL63" s="7"/>
      <c r="CM63" s="7"/>
      <c r="CN63" s="7"/>
      <c r="CO63" s="7"/>
      <c r="CP63" s="53"/>
      <c r="CQ63" s="7"/>
      <c r="CR63" s="7"/>
      <c r="CS63" s="53"/>
      <c r="CT63" s="7"/>
      <c r="CU63" s="7"/>
      <c r="CV63" s="53"/>
      <c r="CW63" s="7"/>
      <c r="CX63" s="7"/>
      <c r="CY63" s="53"/>
      <c r="CZ63" s="7"/>
      <c r="DA63" s="7"/>
      <c r="DB63" s="53"/>
      <c r="DC63" s="7"/>
      <c r="DD63" s="7"/>
      <c r="DE63" s="53"/>
      <c r="DG63" s="37"/>
      <c r="DH63" s="7"/>
      <c r="DI63" s="7"/>
      <c r="DJ63" s="53"/>
      <c r="DK63" s="7"/>
      <c r="DL63" s="7"/>
      <c r="DM63" s="53"/>
      <c r="DN63" s="7"/>
      <c r="DO63" s="7"/>
      <c r="DP63" s="53"/>
      <c r="DQ63" s="7"/>
      <c r="DR63" s="7"/>
      <c r="DS63" s="53"/>
      <c r="DT63" s="7"/>
      <c r="DU63" s="7"/>
      <c r="DV63" s="53"/>
      <c r="DW63" s="7"/>
      <c r="DX63" s="7"/>
      <c r="DY63" s="53"/>
      <c r="DZ63" s="7"/>
      <c r="EA63" s="7"/>
      <c r="EB63" s="53"/>
      <c r="EC63" s="7"/>
      <c r="ED63" s="7"/>
      <c r="EE63" s="53"/>
      <c r="EF63" s="7"/>
      <c r="EG63" s="7"/>
      <c r="EH63" s="53"/>
      <c r="EI63" s="7"/>
      <c r="EJ63" s="7"/>
      <c r="EK63" s="53"/>
      <c r="EL63" s="7"/>
      <c r="EM63" s="7"/>
      <c r="EN63" s="53"/>
      <c r="EO63" s="7"/>
      <c r="EP63" s="7"/>
      <c r="EQ63" s="53"/>
      <c r="ER63" s="53"/>
      <c r="ES63" s="53"/>
      <c r="ET63" s="7"/>
      <c r="EU63" s="7" t="s">
        <v>588</v>
      </c>
      <c r="EV63" s="53">
        <f>EV59+EV60+EV61+EV62</f>
        <v>-85114.05383058598</v>
      </c>
      <c r="EW63" s="7"/>
      <c r="EX63" s="7" t="s">
        <v>588</v>
      </c>
      <c r="EY63" s="53">
        <f>EY59+EY60+EY61+EY62</f>
        <v>-43628.82383058597</v>
      </c>
      <c r="EZ63" s="7"/>
      <c r="FA63" s="7" t="s">
        <v>588</v>
      </c>
      <c r="FB63" s="53">
        <f>FB59+FB60+FB61+FB62</f>
        <v>-34824.503830585985</v>
      </c>
      <c r="FC63" s="7"/>
      <c r="FD63" s="7" t="s">
        <v>588</v>
      </c>
      <c r="FE63" s="53">
        <f>FE59+FE60+FE61+FE62</f>
        <v>-12401.333830585983</v>
      </c>
      <c r="FF63" s="7"/>
      <c r="FG63" s="7" t="s">
        <v>588</v>
      </c>
      <c r="FH63" s="53">
        <f>FH59+FH60+FH61+FH62</f>
        <v>394.766169414002</v>
      </c>
      <c r="FI63" s="7"/>
      <c r="FJ63" s="7" t="s">
        <v>588</v>
      </c>
      <c r="FK63" s="53">
        <f>FK59+FK60+FK61+FK62</f>
        <v>30599.986169414</v>
      </c>
      <c r="FL63" s="7"/>
      <c r="FM63" s="7" t="s">
        <v>588</v>
      </c>
      <c r="FN63" s="53">
        <f>FN59+FN60+FN61+FN62</f>
        <v>56724.24616941401</v>
      </c>
      <c r="FO63" s="7"/>
      <c r="FP63" s="7" t="s">
        <v>588</v>
      </c>
      <c r="FQ63" s="53">
        <f>FQ59+FQ60+FQ61+FQ62</f>
        <v>81892.76616941401</v>
      </c>
      <c r="FR63" s="7"/>
      <c r="FS63" s="7" t="s">
        <v>588</v>
      </c>
      <c r="FT63" s="53">
        <f>FT59+FT60+FT61+FT62</f>
        <v>89455.01616941401</v>
      </c>
    </row>
    <row r="64" spans="1:133" ht="12.75">
      <c r="A64" s="52"/>
      <c r="B64" s="52"/>
      <c r="C64" s="52"/>
      <c r="D64" s="52"/>
      <c r="T64" s="7"/>
      <c r="U64" s="7"/>
      <c r="V64" s="7"/>
      <c r="W64" s="7"/>
      <c r="X64" s="7"/>
      <c r="Y64" s="7"/>
      <c r="Z64" s="7"/>
      <c r="AA64" s="7"/>
      <c r="AB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141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</row>
    <row r="65" spans="1:149" ht="14.25">
      <c r="A65" s="52"/>
      <c r="B65" s="52"/>
      <c r="C65" s="52"/>
      <c r="D65" s="52"/>
      <c r="T65" s="7"/>
      <c r="U65" s="7"/>
      <c r="V65" s="7"/>
      <c r="W65" s="7"/>
      <c r="X65" s="7"/>
      <c r="Y65" s="7"/>
      <c r="Z65" s="7"/>
      <c r="AA65" s="7"/>
      <c r="AB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56"/>
      <c r="CX65" s="56"/>
      <c r="CY65" s="56"/>
      <c r="CZ65" s="56"/>
      <c r="DA65" s="57"/>
      <c r="DB65" s="57"/>
      <c r="DC65" s="56"/>
      <c r="DD65" s="56"/>
      <c r="DE65" s="56"/>
      <c r="DF65" s="57"/>
      <c r="DG65" s="110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4" t="s">
        <v>595</v>
      </c>
      <c r="EP65" s="54"/>
      <c r="EQ65" s="54"/>
      <c r="ER65" s="58" t="s">
        <v>596</v>
      </c>
      <c r="ES65" s="54"/>
    </row>
    <row r="66" spans="1:149" ht="14.25">
      <c r="A66" s="52"/>
      <c r="B66" s="52"/>
      <c r="C66" s="52"/>
      <c r="D66" s="52"/>
      <c r="T66" s="7"/>
      <c r="U66" s="7"/>
      <c r="V66" s="7"/>
      <c r="W66" s="7"/>
      <c r="X66" s="7"/>
      <c r="Y66" s="7"/>
      <c r="Z66" s="7"/>
      <c r="AA66" s="7"/>
      <c r="AB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141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O66" s="59"/>
      <c r="EP66" s="59"/>
      <c r="EQ66" s="59"/>
      <c r="ER66" s="59"/>
      <c r="ES66" s="59"/>
    </row>
    <row r="67" spans="1:149" ht="28.5">
      <c r="A67" s="52"/>
      <c r="B67" s="52"/>
      <c r="C67" s="52"/>
      <c r="D67" s="52"/>
      <c r="T67" s="7"/>
      <c r="U67" s="7"/>
      <c r="V67" s="7"/>
      <c r="W67" s="7"/>
      <c r="X67" s="7"/>
      <c r="Y67" s="7"/>
      <c r="Z67" s="7"/>
      <c r="AA67" s="7"/>
      <c r="AB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60" t="s">
        <v>597</v>
      </c>
      <c r="EP67" s="59"/>
      <c r="EQ67" s="59"/>
      <c r="ER67" s="59" t="s">
        <v>689</v>
      </c>
      <c r="ES67" s="59"/>
    </row>
    <row r="68" spans="1:149" ht="12.75">
      <c r="A68" s="52"/>
      <c r="B68" s="52"/>
      <c r="C68" s="52"/>
      <c r="D68" s="52"/>
      <c r="T68" s="7"/>
      <c r="U68" s="7"/>
      <c r="V68" s="7"/>
      <c r="W68" s="7"/>
      <c r="X68" s="7"/>
      <c r="Y68" s="7"/>
      <c r="Z68" s="7"/>
      <c r="AA68" s="7"/>
      <c r="AB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</row>
    <row r="69" spans="1:176" ht="12.75">
      <c r="A69" s="52"/>
      <c r="B69" s="52"/>
      <c r="C69" s="52"/>
      <c r="D69" s="52"/>
      <c r="T69" s="7"/>
      <c r="U69" s="7"/>
      <c r="V69" s="7"/>
      <c r="W69" s="7"/>
      <c r="X69" s="7"/>
      <c r="Y69" s="7"/>
      <c r="Z69" s="7"/>
      <c r="AA69" s="7"/>
      <c r="AB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117" t="s">
        <v>679</v>
      </c>
      <c r="EO69" s="117"/>
      <c r="EP69" s="117"/>
      <c r="EQ69" s="100">
        <f>ER42+ER49</f>
        <v>814278.312</v>
      </c>
      <c r="ER69" s="7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  <row r="70" spans="1:176" ht="12.75">
      <c r="A70" s="52"/>
      <c r="B70" s="52"/>
      <c r="C70" s="52"/>
      <c r="D70" s="52"/>
      <c r="T70" s="7"/>
      <c r="U70" s="7"/>
      <c r="V70" s="7"/>
      <c r="W70" s="7"/>
      <c r="X70" s="7"/>
      <c r="Y70" s="7"/>
      <c r="Z70" s="7"/>
      <c r="AA70" s="7"/>
      <c r="AB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117" t="s">
        <v>680</v>
      </c>
      <c r="EO70" s="117"/>
      <c r="EP70" s="117"/>
      <c r="EQ70" s="100">
        <f>ER43+ER50</f>
        <v>1060523.99</v>
      </c>
      <c r="ER70" s="7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</row>
    <row r="71" spans="1:176" ht="12.75">
      <c r="A71" s="52"/>
      <c r="B71" s="52"/>
      <c r="C71" s="52"/>
      <c r="D71" s="52"/>
      <c r="T71" s="7"/>
      <c r="U71" s="7"/>
      <c r="V71" s="7"/>
      <c r="W71" s="7"/>
      <c r="X71" s="7"/>
      <c r="Y71" s="7"/>
      <c r="Z71" s="7"/>
      <c r="AA71" s="7"/>
      <c r="AB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117" t="s">
        <v>681</v>
      </c>
      <c r="EO71" s="117"/>
      <c r="EP71" s="117"/>
      <c r="EQ71" s="100">
        <f>ER51+ER44</f>
        <v>1019905.5000000001</v>
      </c>
      <c r="ER71" s="7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</row>
    <row r="72" spans="1:176" ht="12.75">
      <c r="A72" s="52"/>
      <c r="B72" s="52"/>
      <c r="C72" s="52"/>
      <c r="D72" s="52"/>
      <c r="T72" s="7"/>
      <c r="U72" s="7"/>
      <c r="V72" s="7"/>
      <c r="W72" s="7"/>
      <c r="X72" s="7"/>
      <c r="Y72" s="7"/>
      <c r="Z72" s="7"/>
      <c r="AA72" s="7"/>
      <c r="AB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117" t="s">
        <v>682</v>
      </c>
      <c r="EO72" s="117"/>
      <c r="EP72" s="117"/>
      <c r="EQ72" s="100">
        <f>EQ71-EQ70</f>
        <v>-40618.489999999874</v>
      </c>
      <c r="ER72" s="7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</row>
    <row r="73" spans="1:176" ht="12.75">
      <c r="A73" s="52"/>
      <c r="B73" s="52"/>
      <c r="C73" s="52"/>
      <c r="D73" s="52"/>
      <c r="T73" s="7"/>
      <c r="U73" s="7"/>
      <c r="V73" s="7"/>
      <c r="W73" s="7"/>
      <c r="X73" s="7"/>
      <c r="Y73" s="7"/>
      <c r="Z73" s="7"/>
      <c r="AA73" s="7"/>
      <c r="AB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115" t="s">
        <v>683</v>
      </c>
      <c r="EO73" s="115"/>
      <c r="EP73" s="115"/>
      <c r="EQ73" s="100">
        <f>EQ70-EQ69</f>
        <v>246245.67799999996</v>
      </c>
      <c r="ER73" s="7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</row>
    <row r="74" spans="1:176" ht="12.75" customHeight="1">
      <c r="A74" s="52"/>
      <c r="B74" s="52"/>
      <c r="C74" s="52"/>
      <c r="D74" s="52"/>
      <c r="T74" s="7"/>
      <c r="U74" s="7"/>
      <c r="V74" s="7"/>
      <c r="W74" s="7"/>
      <c r="X74" s="7"/>
      <c r="Y74" s="7"/>
      <c r="Z74" s="7"/>
      <c r="AA74" s="7"/>
      <c r="AB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118" t="s">
        <v>684</v>
      </c>
      <c r="EO74" s="119"/>
      <c r="EP74" s="120"/>
      <c r="EQ74" s="100">
        <f>DG61</f>
        <v>-461511.5218305862</v>
      </c>
      <c r="ER74" s="7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</row>
    <row r="75" spans="1:176" ht="12.75">
      <c r="A75" s="52"/>
      <c r="B75" s="52"/>
      <c r="C75" s="52"/>
      <c r="D75" s="52"/>
      <c r="T75" s="7"/>
      <c r="U75" s="7"/>
      <c r="V75" s="7"/>
      <c r="W75" s="7"/>
      <c r="X75" s="7"/>
      <c r="Y75" s="7"/>
      <c r="Z75" s="7"/>
      <c r="AA75" s="7"/>
      <c r="AB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121" t="s">
        <v>685</v>
      </c>
      <c r="EO75" s="121"/>
      <c r="EP75" s="121"/>
      <c r="EQ75" s="112">
        <f>EQ74+EQ73+EQ72+EQ76</f>
        <v>-133821.8338305861</v>
      </c>
      <c r="ER75" s="7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</row>
    <row r="76" spans="1:176" ht="12.75" customHeight="1">
      <c r="A76" s="52"/>
      <c r="B76" s="52"/>
      <c r="C76" s="52"/>
      <c r="D76" s="52"/>
      <c r="T76" s="7"/>
      <c r="U76" s="7"/>
      <c r="V76" s="7"/>
      <c r="W76" s="7"/>
      <c r="X76" s="7"/>
      <c r="Y76" s="7"/>
      <c r="Z76" s="7"/>
      <c r="AA76" s="7"/>
      <c r="AB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122" t="s">
        <v>688</v>
      </c>
      <c r="EO76" s="122"/>
      <c r="EP76" s="122"/>
      <c r="EQ76" s="111">
        <f>EQ59+EQ61+ER60</f>
        <v>122062.5</v>
      </c>
      <c r="ER76" s="7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</row>
    <row r="77" spans="1:176" ht="12.75">
      <c r="A77" s="52"/>
      <c r="B77" s="52"/>
      <c r="C77" s="52"/>
      <c r="D77" s="52"/>
      <c r="T77" s="7"/>
      <c r="U77" s="7"/>
      <c r="V77" s="7"/>
      <c r="W77" s="7"/>
      <c r="X77" s="7"/>
      <c r="Y77" s="7"/>
      <c r="Z77" s="7"/>
      <c r="AA77" s="7"/>
      <c r="AB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115" t="s">
        <v>686</v>
      </c>
      <c r="EO77" s="115"/>
      <c r="EP77" s="115"/>
      <c r="EQ77" s="101">
        <f>EQ12+EN10+EN14+EE13+EE12+EE11+EB10+EB11+DY13+DY11+DY10+DV10+DV13+DV16+DS15+DS13+DS10+DP19+DP23+DP24+DP25+DM10+DJ10</f>
        <v>25643.730000000007</v>
      </c>
      <c r="ER77" s="116" t="s">
        <v>687</v>
      </c>
      <c r="ES77" s="116"/>
      <c r="ET77" s="104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3"/>
    </row>
    <row r="78" spans="1:149" ht="12.75" customHeight="1">
      <c r="A78" s="52"/>
      <c r="B78" s="52"/>
      <c r="C78" s="52"/>
      <c r="D78" s="52"/>
      <c r="T78" s="7"/>
      <c r="U78" s="7"/>
      <c r="V78" s="7"/>
      <c r="W78" s="7"/>
      <c r="X78" s="7"/>
      <c r="Y78" s="7"/>
      <c r="Z78" s="7"/>
      <c r="AA78" s="7"/>
      <c r="AB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</row>
    <row r="79" spans="1:149" ht="12.75">
      <c r="A79" s="52"/>
      <c r="B79" s="52"/>
      <c r="C79" s="52"/>
      <c r="D79" s="52"/>
      <c r="T79" s="7"/>
      <c r="U79" s="7"/>
      <c r="V79" s="7"/>
      <c r="W79" s="7"/>
      <c r="X79" s="7"/>
      <c r="Y79" s="7"/>
      <c r="Z79" s="7"/>
      <c r="AA79" s="7"/>
      <c r="AB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</row>
    <row r="80" spans="1:149" ht="12.75">
      <c r="A80" s="52"/>
      <c r="B80" s="52"/>
      <c r="C80" s="52"/>
      <c r="D80" s="52"/>
      <c r="T80" s="7"/>
      <c r="U80" s="7"/>
      <c r="V80" s="7"/>
      <c r="W80" s="7"/>
      <c r="X80" s="7"/>
      <c r="Y80" s="7"/>
      <c r="Z80" s="7"/>
      <c r="AA80" s="7"/>
      <c r="AB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</row>
    <row r="81" spans="1:149" ht="12.75">
      <c r="A81" s="52"/>
      <c r="B81" s="52"/>
      <c r="C81" s="52"/>
      <c r="D81" s="52"/>
      <c r="T81" s="7"/>
      <c r="U81" s="7"/>
      <c r="V81" s="7"/>
      <c r="W81" s="7"/>
      <c r="X81" s="7"/>
      <c r="Y81" s="7"/>
      <c r="Z81" s="7"/>
      <c r="AA81" s="7"/>
      <c r="AB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</row>
    <row r="82" spans="1:149" ht="12.75">
      <c r="A82" s="52"/>
      <c r="B82" s="52"/>
      <c r="C82" s="52"/>
      <c r="D82" s="52"/>
      <c r="T82" s="7"/>
      <c r="U82" s="7"/>
      <c r="V82" s="7"/>
      <c r="W82" s="7"/>
      <c r="X82" s="7"/>
      <c r="Y82" s="7"/>
      <c r="Z82" s="7"/>
      <c r="AA82" s="7"/>
      <c r="AB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</row>
    <row r="83" spans="1:149" ht="12.75">
      <c r="A83" s="52"/>
      <c r="B83" s="52"/>
      <c r="C83" s="52"/>
      <c r="D83" s="52"/>
      <c r="T83" s="7"/>
      <c r="U83" s="7"/>
      <c r="V83" s="7"/>
      <c r="W83" s="7"/>
      <c r="X83" s="7"/>
      <c r="Y83" s="7"/>
      <c r="Z83" s="7"/>
      <c r="AA83" s="7"/>
      <c r="AB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</row>
    <row r="84" spans="1:149" ht="12.75">
      <c r="A84" s="52"/>
      <c r="B84" s="52"/>
      <c r="C84" s="52"/>
      <c r="D84" s="52"/>
      <c r="T84" s="7"/>
      <c r="U84" s="7"/>
      <c r="V84" s="7"/>
      <c r="W84" s="7"/>
      <c r="X84" s="7"/>
      <c r="Y84" s="7"/>
      <c r="Z84" s="7"/>
      <c r="AA84" s="7"/>
      <c r="AB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</row>
    <row r="85" spans="1:149" ht="12.75">
      <c r="A85" s="52"/>
      <c r="B85" s="52"/>
      <c r="C85" s="52"/>
      <c r="D85" s="52"/>
      <c r="T85" s="7"/>
      <c r="U85" s="7"/>
      <c r="V85" s="7"/>
      <c r="W85" s="7"/>
      <c r="X85" s="7"/>
      <c r="Y85" s="7"/>
      <c r="Z85" s="7"/>
      <c r="AA85" s="7"/>
      <c r="AB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</row>
    <row r="86" spans="1:149" ht="12.75">
      <c r="A86" s="52"/>
      <c r="B86" s="52"/>
      <c r="C86" s="52"/>
      <c r="D86" s="52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</row>
    <row r="87" spans="1:149" ht="12.75">
      <c r="A87" s="52"/>
      <c r="B87" s="52"/>
      <c r="C87" s="52"/>
      <c r="D87" s="52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</row>
    <row r="88" spans="1:149" ht="12.75">
      <c r="A88" s="52"/>
      <c r="B88" s="52"/>
      <c r="C88" s="52"/>
      <c r="D88" s="52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</row>
    <row r="89" spans="1:149" ht="12.75">
      <c r="A89" s="52"/>
      <c r="B89" s="52"/>
      <c r="C89" s="52"/>
      <c r="D89" s="52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</row>
    <row r="90" spans="1:149" ht="12.75">
      <c r="A90" s="52"/>
      <c r="B90" s="52"/>
      <c r="C90" s="52"/>
      <c r="D90" s="52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</row>
    <row r="91" spans="1:149" ht="12.75">
      <c r="A91" s="52"/>
      <c r="B91" s="52"/>
      <c r="C91" s="52"/>
      <c r="D91" s="52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</row>
    <row r="92" spans="1:149" ht="12.75">
      <c r="A92" s="52"/>
      <c r="B92" s="52"/>
      <c r="C92" s="52"/>
      <c r="D92" s="52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</row>
    <row r="93" spans="1:149" ht="12.75">
      <c r="A93" s="52"/>
      <c r="B93" s="52"/>
      <c r="C93" s="52"/>
      <c r="D93" s="52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</row>
    <row r="94" spans="1:149" ht="12.75">
      <c r="A94" s="52"/>
      <c r="B94" s="52"/>
      <c r="C94" s="52"/>
      <c r="D94" s="52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</row>
    <row r="95" spans="1:149" ht="12.75">
      <c r="A95" s="52"/>
      <c r="B95" s="52"/>
      <c r="C95" s="52"/>
      <c r="D95" s="52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</row>
    <row r="96" spans="1:149" ht="12.75">
      <c r="A96" s="52"/>
      <c r="B96" s="52"/>
      <c r="C96" s="52"/>
      <c r="D96" s="52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</row>
    <row r="97" spans="1:149" ht="12.75">
      <c r="A97" s="52"/>
      <c r="B97" s="52"/>
      <c r="C97" s="52"/>
      <c r="D97" s="52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</row>
    <row r="98" spans="1:149" ht="12.75">
      <c r="A98" s="52"/>
      <c r="B98" s="52"/>
      <c r="C98" s="52"/>
      <c r="D98" s="52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</row>
    <row r="99" spans="1:149" ht="12.75">
      <c r="A99" s="52"/>
      <c r="B99" s="52"/>
      <c r="C99" s="52"/>
      <c r="D99" s="52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</row>
    <row r="100" spans="1:149" ht="12.75">
      <c r="A100" s="52"/>
      <c r="B100" s="52"/>
      <c r="C100" s="52"/>
      <c r="D100" s="52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</row>
    <row r="101" spans="1:149" ht="12.75">
      <c r="A101" s="52"/>
      <c r="B101" s="52"/>
      <c r="C101" s="52"/>
      <c r="D101" s="52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</row>
    <row r="102" spans="1:149" ht="12.75">
      <c r="A102" s="52"/>
      <c r="B102" s="52"/>
      <c r="C102" s="52"/>
      <c r="D102" s="52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</row>
    <row r="103" spans="1:149" ht="12.75">
      <c r="A103" s="52"/>
      <c r="B103" s="52"/>
      <c r="C103" s="52"/>
      <c r="D103" s="52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</row>
    <row r="104" spans="1:149" ht="12.75">
      <c r="A104" s="52"/>
      <c r="B104" s="52"/>
      <c r="C104" s="52"/>
      <c r="D104" s="52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</row>
    <row r="105" spans="1:149" ht="12.75">
      <c r="A105" s="52"/>
      <c r="B105" s="52"/>
      <c r="C105" s="52"/>
      <c r="D105" s="52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</row>
    <row r="106" spans="1:149" ht="12.75">
      <c r="A106" s="52"/>
      <c r="B106" s="52"/>
      <c r="C106" s="52"/>
      <c r="D106" s="52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</row>
    <row r="107" spans="1:149" ht="12.75">
      <c r="A107" s="52"/>
      <c r="B107" s="52"/>
      <c r="C107" s="52"/>
      <c r="D107" s="52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</row>
    <row r="108" spans="1:149" ht="12.75">
      <c r="A108" s="52"/>
      <c r="B108" s="52"/>
      <c r="C108" s="52"/>
      <c r="D108" s="52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</row>
    <row r="109" spans="1:149" ht="12.75">
      <c r="A109" s="52"/>
      <c r="B109" s="52"/>
      <c r="C109" s="52"/>
      <c r="D109" s="52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</row>
    <row r="110" spans="1:149" ht="12.75">
      <c r="A110" s="52"/>
      <c r="B110" s="52"/>
      <c r="C110" s="52"/>
      <c r="D110" s="52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</row>
    <row r="111" spans="1:149" ht="12.75">
      <c r="A111" s="52"/>
      <c r="B111" s="52"/>
      <c r="C111" s="52"/>
      <c r="D111" s="52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</row>
    <row r="112" spans="1:149" ht="12.75">
      <c r="A112" s="52"/>
      <c r="B112" s="52"/>
      <c r="C112" s="52"/>
      <c r="D112" s="52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</row>
    <row r="113" spans="1:149" ht="12.75">
      <c r="A113" s="52"/>
      <c r="B113" s="52"/>
      <c r="C113" s="52"/>
      <c r="D113" s="52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</row>
    <row r="114" spans="1:149" ht="12.75">
      <c r="A114" s="52"/>
      <c r="B114" s="52"/>
      <c r="C114" s="52"/>
      <c r="D114" s="52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</row>
    <row r="115" spans="1:149" ht="12.75">
      <c r="A115" s="52"/>
      <c r="B115" s="52"/>
      <c r="C115" s="52"/>
      <c r="D115" s="52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</row>
    <row r="116" spans="1:149" ht="12.75">
      <c r="A116" s="52"/>
      <c r="B116" s="52"/>
      <c r="C116" s="52"/>
      <c r="D116" s="52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</row>
    <row r="117" spans="1:149" ht="12.75">
      <c r="A117" s="52"/>
      <c r="B117" s="52"/>
      <c r="C117" s="52"/>
      <c r="D117" s="52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</row>
    <row r="118" spans="1:149" ht="12.75">
      <c r="A118" s="52"/>
      <c r="B118" s="52"/>
      <c r="C118" s="52"/>
      <c r="D118" s="52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</row>
    <row r="119" spans="1:149" ht="12.75">
      <c r="A119" s="52"/>
      <c r="B119" s="52"/>
      <c r="C119" s="52"/>
      <c r="D119" s="52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</row>
    <row r="120" spans="1:149" ht="12.75">
      <c r="A120" s="52"/>
      <c r="B120" s="52"/>
      <c r="C120" s="52"/>
      <c r="D120" s="52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</row>
    <row r="121" spans="1:149" ht="12.75">
      <c r="A121" s="52"/>
      <c r="B121" s="52"/>
      <c r="C121" s="52"/>
      <c r="D121" s="52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</row>
    <row r="122" spans="1:149" ht="12.75">
      <c r="A122" s="52"/>
      <c r="B122" s="52"/>
      <c r="C122" s="52"/>
      <c r="D122" s="52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</row>
    <row r="123" spans="1:149" ht="12.75">
      <c r="A123" s="52"/>
      <c r="B123" s="52"/>
      <c r="C123" s="52"/>
      <c r="D123" s="52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</row>
    <row r="124" spans="1:149" ht="12.75">
      <c r="A124" s="52"/>
      <c r="B124" s="52"/>
      <c r="C124" s="52"/>
      <c r="D124" s="52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</row>
    <row r="125" spans="1:149" ht="12.75">
      <c r="A125" s="52"/>
      <c r="B125" s="52"/>
      <c r="C125" s="52"/>
      <c r="D125" s="52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</row>
    <row r="126" spans="1:149" ht="12.75">
      <c r="A126" s="52"/>
      <c r="B126" s="52"/>
      <c r="C126" s="52"/>
      <c r="D126" s="52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</row>
    <row r="127" spans="1:149" ht="12.75">
      <c r="A127" s="52"/>
      <c r="B127" s="52"/>
      <c r="C127" s="52"/>
      <c r="D127" s="52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</row>
    <row r="128" spans="1:149" ht="12.75">
      <c r="A128" s="52"/>
      <c r="B128" s="52"/>
      <c r="C128" s="52"/>
      <c r="D128" s="52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</row>
    <row r="129" spans="1:149" ht="12.75">
      <c r="A129" s="52"/>
      <c r="B129" s="52"/>
      <c r="C129" s="52"/>
      <c r="D129" s="52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</row>
    <row r="130" spans="1:149" ht="12.75">
      <c r="A130" s="52"/>
      <c r="B130" s="52"/>
      <c r="C130" s="52"/>
      <c r="D130" s="52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</row>
    <row r="131" spans="1:149" ht="12.75">
      <c r="A131" s="52"/>
      <c r="B131" s="52"/>
      <c r="C131" s="52"/>
      <c r="D131" s="52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</row>
    <row r="132" spans="1:149" ht="12.75">
      <c r="A132" s="52"/>
      <c r="B132" s="52"/>
      <c r="C132" s="52"/>
      <c r="D132" s="52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</row>
    <row r="133" spans="1:149" ht="12.75">
      <c r="A133" s="52"/>
      <c r="B133" s="52"/>
      <c r="C133" s="52"/>
      <c r="D133" s="52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</row>
    <row r="134" spans="1:149" ht="12.75">
      <c r="A134" s="52"/>
      <c r="B134" s="52"/>
      <c r="C134" s="52"/>
      <c r="D134" s="52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</row>
    <row r="135" spans="1:149" ht="12.75">
      <c r="A135" s="52"/>
      <c r="B135" s="52"/>
      <c r="C135" s="52"/>
      <c r="D135" s="52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</row>
    <row r="136" spans="1:149" ht="12.75">
      <c r="A136" s="52"/>
      <c r="B136" s="52"/>
      <c r="C136" s="52"/>
      <c r="D136" s="52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</row>
    <row r="137" spans="1:4" ht="12.75">
      <c r="A137" s="52"/>
      <c r="B137" s="52"/>
      <c r="C137" s="52"/>
      <c r="D137" s="52"/>
    </row>
    <row r="138" spans="1:4" ht="12.75">
      <c r="A138" s="52"/>
      <c r="B138" s="52"/>
      <c r="C138" s="52"/>
      <c r="D138" s="52"/>
    </row>
    <row r="139" spans="1:4" ht="12.75">
      <c r="A139" s="52"/>
      <c r="B139" s="52"/>
      <c r="C139" s="52"/>
      <c r="D139" s="52"/>
    </row>
    <row r="140" spans="1:4" ht="12.75">
      <c r="A140" s="52"/>
      <c r="B140" s="52"/>
      <c r="C140" s="52"/>
      <c r="D140" s="52"/>
    </row>
    <row r="141" spans="1:4" ht="12.75">
      <c r="A141" s="52"/>
      <c r="B141" s="52"/>
      <c r="C141" s="52"/>
      <c r="D141" s="52"/>
    </row>
    <row r="142" spans="1:4" ht="12.75">
      <c r="A142" s="52"/>
      <c r="B142" s="52"/>
      <c r="C142" s="52"/>
      <c r="D142" s="52"/>
    </row>
    <row r="143" spans="1:4" ht="12.75">
      <c r="A143" s="52"/>
      <c r="B143" s="52"/>
      <c r="C143" s="52"/>
      <c r="D143" s="52"/>
    </row>
    <row r="144" spans="1:4" ht="12.75">
      <c r="A144" s="52"/>
      <c r="B144" s="52"/>
      <c r="C144" s="52"/>
      <c r="D144" s="52"/>
    </row>
    <row r="145" spans="1:4" ht="12.75">
      <c r="A145" s="52"/>
      <c r="B145" s="52"/>
      <c r="C145" s="52"/>
      <c r="D145" s="52"/>
    </row>
    <row r="146" spans="1:4" ht="12.75">
      <c r="A146" s="52"/>
      <c r="B146" s="52"/>
      <c r="C146" s="52"/>
      <c r="D146" s="52"/>
    </row>
    <row r="147" spans="1:4" ht="12.75">
      <c r="A147" s="52"/>
      <c r="B147" s="52"/>
      <c r="C147" s="52"/>
      <c r="D147" s="52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4" ht="12.75">
      <c r="A318" s="52"/>
      <c r="B318" s="52"/>
      <c r="C318" s="52"/>
      <c r="D318" s="52"/>
    </row>
    <row r="319" spans="1:4" ht="12.75">
      <c r="A319" s="52"/>
      <c r="B319" s="52"/>
      <c r="C319" s="52"/>
      <c r="D319" s="52"/>
    </row>
    <row r="320" spans="1:4" ht="12.75">
      <c r="A320" s="52"/>
      <c r="B320" s="52"/>
      <c r="C320" s="52"/>
      <c r="D320" s="52"/>
    </row>
    <row r="321" spans="1:4" ht="12.75">
      <c r="A321" s="52"/>
      <c r="B321" s="52"/>
      <c r="C321" s="52"/>
      <c r="D321" s="52"/>
    </row>
    <row r="322" spans="1:4" ht="12.75">
      <c r="A322" s="52"/>
      <c r="B322" s="52"/>
      <c r="C322" s="52"/>
      <c r="D322" s="52"/>
    </row>
    <row r="323" spans="1:4" ht="12.75">
      <c r="A323" s="52"/>
      <c r="B323" s="52"/>
      <c r="C323" s="52"/>
      <c r="D323" s="52"/>
    </row>
    <row r="324" spans="1:4" ht="12.75">
      <c r="A324" s="52"/>
      <c r="B324" s="52"/>
      <c r="C324" s="52"/>
      <c r="D324" s="52"/>
    </row>
    <row r="325" spans="1:4" ht="12.75">
      <c r="A325" s="52"/>
      <c r="B325" s="52"/>
      <c r="C325" s="52"/>
      <c r="D325" s="52"/>
    </row>
    <row r="326" spans="1:4" ht="12.75">
      <c r="A326" s="52"/>
      <c r="B326" s="52"/>
      <c r="C326" s="52"/>
      <c r="D326" s="52"/>
    </row>
    <row r="327" spans="1:4" ht="12.75">
      <c r="A327" s="52"/>
      <c r="B327" s="52"/>
      <c r="C327" s="52"/>
      <c r="D327" s="52"/>
    </row>
    <row r="328" spans="1:4" ht="12.75">
      <c r="A328" s="52"/>
      <c r="B328" s="52"/>
      <c r="C328" s="52"/>
      <c r="D328" s="52"/>
    </row>
    <row r="329" spans="1:4" ht="12.75">
      <c r="A329" s="52"/>
      <c r="B329" s="52"/>
      <c r="C329" s="52"/>
      <c r="D329" s="52"/>
    </row>
    <row r="330" spans="1:4" ht="12.75">
      <c r="A330" s="52"/>
      <c r="B330" s="52"/>
      <c r="C330" s="52"/>
      <c r="D330" s="52"/>
    </row>
    <row r="331" spans="1:4" ht="12.75">
      <c r="A331" s="52"/>
      <c r="B331" s="52"/>
      <c r="C331" s="52"/>
      <c r="D331" s="52"/>
    </row>
    <row r="332" spans="1:4" ht="12.75">
      <c r="A332" s="52"/>
      <c r="B332" s="52"/>
      <c r="C332" s="52"/>
      <c r="D332" s="52"/>
    </row>
    <row r="333" spans="1:4" ht="12.75">
      <c r="A333" s="52"/>
      <c r="B333" s="52"/>
      <c r="C333" s="52"/>
      <c r="D333" s="52"/>
    </row>
    <row r="334" spans="1:4" ht="12.75">
      <c r="A334" s="52"/>
      <c r="B334" s="52"/>
      <c r="C334" s="52"/>
      <c r="D334" s="52"/>
    </row>
    <row r="335" spans="1:4" ht="12.75">
      <c r="A335" s="52"/>
      <c r="B335" s="52"/>
      <c r="C335" s="52"/>
      <c r="D335" s="52"/>
    </row>
    <row r="336" spans="1:4" ht="12.75">
      <c r="A336" s="52"/>
      <c r="B336" s="52"/>
      <c r="C336" s="52"/>
      <c r="D336" s="52"/>
    </row>
    <row r="337" spans="1:4" ht="12.75">
      <c r="A337" s="52"/>
      <c r="B337" s="52"/>
      <c r="C337" s="52"/>
      <c r="D337" s="52"/>
    </row>
    <row r="338" spans="1:4" ht="12.75">
      <c r="A338" s="52"/>
      <c r="B338" s="52"/>
      <c r="C338" s="52"/>
      <c r="D338" s="52"/>
    </row>
    <row r="339" spans="1:4" ht="12.75">
      <c r="A339" s="52"/>
      <c r="B339" s="52"/>
      <c r="C339" s="52"/>
      <c r="D339" s="52"/>
    </row>
    <row r="340" spans="1:4" ht="12.75">
      <c r="A340" s="52"/>
      <c r="B340" s="52"/>
      <c r="C340" s="52"/>
      <c r="D340" s="52"/>
    </row>
    <row r="341" spans="1:4" ht="12.75">
      <c r="A341" s="52"/>
      <c r="B341" s="52"/>
      <c r="C341" s="52"/>
      <c r="D341" s="52"/>
    </row>
    <row r="342" spans="1:4" ht="12.75">
      <c r="A342" s="52"/>
      <c r="B342" s="52"/>
      <c r="C342" s="52"/>
      <c r="D342" s="52"/>
    </row>
    <row r="343" spans="1:4" ht="12.75">
      <c r="A343" s="52"/>
      <c r="B343" s="52"/>
      <c r="C343" s="52"/>
      <c r="D343" s="52"/>
    </row>
    <row r="344" spans="1:4" ht="12.75">
      <c r="A344" s="52"/>
      <c r="B344" s="52"/>
      <c r="C344" s="52"/>
      <c r="D344" s="52"/>
    </row>
    <row r="345" spans="1:4" ht="12.75">
      <c r="A345" s="52"/>
      <c r="B345" s="52"/>
      <c r="C345" s="52"/>
      <c r="D345" s="52"/>
    </row>
    <row r="346" spans="1:4" ht="12.75">
      <c r="A346" s="52"/>
      <c r="B346" s="52"/>
      <c r="C346" s="52"/>
      <c r="D346" s="52"/>
    </row>
    <row r="347" spans="1:4" ht="12.75">
      <c r="A347" s="52"/>
      <c r="B347" s="52"/>
      <c r="C347" s="52"/>
      <c r="D347" s="52"/>
    </row>
    <row r="348" spans="1:4" ht="12.75">
      <c r="A348" s="52"/>
      <c r="B348" s="52"/>
      <c r="C348" s="52"/>
      <c r="D348" s="52"/>
    </row>
    <row r="349" spans="1:4" ht="12.75">
      <c r="A349" s="52"/>
      <c r="B349" s="52"/>
      <c r="C349" s="52"/>
      <c r="D349" s="52"/>
    </row>
    <row r="350" spans="1:4" ht="12.75">
      <c r="A350" s="52"/>
      <c r="B350" s="52"/>
      <c r="C350" s="52"/>
      <c r="D350" s="52"/>
    </row>
    <row r="351" spans="1:4" ht="12.75">
      <c r="A351" s="52"/>
      <c r="B351" s="52"/>
      <c r="C351" s="52"/>
      <c r="D351" s="52"/>
    </row>
    <row r="352" spans="1:4" ht="12.75">
      <c r="A352" s="52"/>
      <c r="B352" s="52"/>
      <c r="C352" s="52"/>
      <c r="D352" s="52"/>
    </row>
    <row r="353" spans="1:4" ht="12.75">
      <c r="A353" s="52"/>
      <c r="B353" s="52"/>
      <c r="C353" s="52"/>
      <c r="D353" s="52"/>
    </row>
    <row r="354" spans="1:4" ht="12.75">
      <c r="A354" s="52"/>
      <c r="B354" s="52"/>
      <c r="C354" s="52"/>
      <c r="D354" s="52"/>
    </row>
    <row r="355" spans="1:4" ht="12.75">
      <c r="A355" s="52"/>
      <c r="B355" s="52"/>
      <c r="C355" s="52"/>
      <c r="D355" s="52"/>
    </row>
    <row r="356" spans="1:4" ht="12.75">
      <c r="A356" s="52"/>
      <c r="B356" s="52"/>
      <c r="C356" s="52"/>
      <c r="D356" s="52"/>
    </row>
    <row r="357" spans="1:4" ht="12.75">
      <c r="A357" s="52"/>
      <c r="B357" s="52"/>
      <c r="C357" s="52"/>
      <c r="D357" s="52"/>
    </row>
    <row r="358" spans="1:4" ht="12.75">
      <c r="A358" s="52"/>
      <c r="B358" s="52"/>
      <c r="C358" s="52"/>
      <c r="D358" s="52"/>
    </row>
    <row r="359" spans="1:4" ht="12.75">
      <c r="A359" s="52"/>
      <c r="B359" s="52"/>
      <c r="C359" s="52"/>
      <c r="D359" s="52"/>
    </row>
    <row r="360" spans="1:4" ht="12.75">
      <c r="A360" s="52"/>
      <c r="B360" s="52"/>
      <c r="C360" s="52"/>
      <c r="D360" s="52"/>
    </row>
    <row r="361" spans="1:4" ht="12.75">
      <c r="A361" s="52"/>
      <c r="B361" s="52"/>
      <c r="C361" s="52"/>
      <c r="D361" s="52"/>
    </row>
    <row r="362" spans="1:4" ht="12.75">
      <c r="A362" s="52"/>
      <c r="B362" s="52"/>
      <c r="C362" s="52"/>
      <c r="D362" s="52"/>
    </row>
    <row r="363" spans="1:4" ht="12.75">
      <c r="A363" s="52"/>
      <c r="B363" s="52"/>
      <c r="C363" s="52"/>
      <c r="D363" s="52"/>
    </row>
    <row r="364" spans="1:4" ht="12.75">
      <c r="A364" s="52"/>
      <c r="B364" s="52"/>
      <c r="C364" s="52"/>
      <c r="D364" s="52"/>
    </row>
    <row r="365" spans="1:4" ht="12.75">
      <c r="A365" s="52"/>
      <c r="B365" s="52"/>
      <c r="C365" s="52"/>
      <c r="D365" s="52"/>
    </row>
    <row r="366" spans="1:4" ht="12.75">
      <c r="A366" s="52"/>
      <c r="B366" s="52"/>
      <c r="C366" s="52"/>
      <c r="D366" s="52"/>
    </row>
    <row r="367" spans="1:4" ht="12.75">
      <c r="A367" s="52"/>
      <c r="B367" s="52"/>
      <c r="C367" s="52"/>
      <c r="D367" s="52"/>
    </row>
    <row r="368" spans="1:4" ht="12.75">
      <c r="A368" s="52"/>
      <c r="B368" s="52"/>
      <c r="C368" s="52"/>
      <c r="D368" s="52"/>
    </row>
    <row r="369" spans="1:4" ht="12.75">
      <c r="A369" s="52"/>
      <c r="B369" s="52"/>
      <c r="C369" s="52"/>
      <c r="D369" s="52"/>
    </row>
    <row r="370" spans="1:4" ht="12.75">
      <c r="A370" s="52"/>
      <c r="B370" s="52"/>
      <c r="C370" s="52"/>
      <c r="D370" s="52"/>
    </row>
    <row r="371" spans="1:4" ht="12.75">
      <c r="A371" s="52"/>
      <c r="B371" s="52"/>
      <c r="C371" s="52"/>
      <c r="D371" s="52"/>
    </row>
    <row r="372" spans="1:4" ht="12.75">
      <c r="A372" s="52"/>
      <c r="B372" s="52"/>
      <c r="C372" s="52"/>
      <c r="D372" s="52"/>
    </row>
    <row r="373" spans="1:4" ht="12.75">
      <c r="A373" s="52"/>
      <c r="B373" s="52"/>
      <c r="C373" s="52"/>
      <c r="D373" s="52"/>
    </row>
    <row r="374" spans="1:4" ht="12.75">
      <c r="A374" s="52"/>
      <c r="B374" s="52"/>
      <c r="C374" s="52"/>
      <c r="D374" s="52"/>
    </row>
    <row r="375" spans="1:4" ht="12.75">
      <c r="A375" s="52"/>
      <c r="B375" s="52"/>
      <c r="C375" s="52"/>
      <c r="D375" s="52"/>
    </row>
  </sheetData>
  <sheetProtection/>
  <mergeCells count="191">
    <mergeCell ref="A1:A3"/>
    <mergeCell ref="FR36:FS36"/>
    <mergeCell ref="FO6:FQ6"/>
    <mergeCell ref="FR6:FT6"/>
    <mergeCell ref="ET36:EU36"/>
    <mergeCell ref="EW36:EX36"/>
    <mergeCell ref="EZ36:FA36"/>
    <mergeCell ref="FC36:FD36"/>
    <mergeCell ref="FF36:FG36"/>
    <mergeCell ref="FI36:FJ36"/>
    <mergeCell ref="FL36:FM36"/>
    <mergeCell ref="FO36:FP36"/>
    <mergeCell ref="FL4:FN4"/>
    <mergeCell ref="FO4:FQ4"/>
    <mergeCell ref="FR4:FT4"/>
    <mergeCell ref="ET6:EV6"/>
    <mergeCell ref="EW6:EY6"/>
    <mergeCell ref="EZ6:FB6"/>
    <mergeCell ref="FC6:FE6"/>
    <mergeCell ref="FF6:FH6"/>
    <mergeCell ref="FI6:FK6"/>
    <mergeCell ref="FL6:FN6"/>
    <mergeCell ref="ET4:EV4"/>
    <mergeCell ref="EW4:EY4"/>
    <mergeCell ref="EZ4:FB4"/>
    <mergeCell ref="FC4:FE4"/>
    <mergeCell ref="FF4:FH4"/>
    <mergeCell ref="FI4:FK4"/>
    <mergeCell ref="EO4:EQ4"/>
    <mergeCell ref="EO6:EQ6"/>
    <mergeCell ref="EO35:EP35"/>
    <mergeCell ref="EL4:EN4"/>
    <mergeCell ref="EL6:EN6"/>
    <mergeCell ref="EL35:EM35"/>
    <mergeCell ref="EI4:EK4"/>
    <mergeCell ref="EI6:EK6"/>
    <mergeCell ref="EI35:EJ35"/>
    <mergeCell ref="EF4:EH4"/>
    <mergeCell ref="EF6:EH6"/>
    <mergeCell ref="EF35:EG35"/>
    <mergeCell ref="EC4:EE4"/>
    <mergeCell ref="EC6:EE6"/>
    <mergeCell ref="EC35:ED35"/>
    <mergeCell ref="CW64:EC64"/>
    <mergeCell ref="DK4:DM4"/>
    <mergeCell ref="DK6:DM6"/>
    <mergeCell ref="DK35:DL35"/>
    <mergeCell ref="DN4:DP4"/>
    <mergeCell ref="DN6:DP6"/>
    <mergeCell ref="DZ4:EB4"/>
    <mergeCell ref="DZ6:EB6"/>
    <mergeCell ref="DZ35:EA35"/>
    <mergeCell ref="CW66:EC66"/>
    <mergeCell ref="CZ4:DB4"/>
    <mergeCell ref="CZ6:DB6"/>
    <mergeCell ref="CZ35:DA35"/>
    <mergeCell ref="CW4:CY4"/>
    <mergeCell ref="CW6:CY6"/>
    <mergeCell ref="CW35:CX35"/>
    <mergeCell ref="DT6:DV6"/>
    <mergeCell ref="DT35:DU35"/>
    <mergeCell ref="DQ4:DS4"/>
    <mergeCell ref="DW4:DY4"/>
    <mergeCell ref="DW6:DY6"/>
    <mergeCell ref="DW35:DX35"/>
    <mergeCell ref="DT4:DV4"/>
    <mergeCell ref="DQ6:DS6"/>
    <mergeCell ref="DQ35:DR35"/>
    <mergeCell ref="CQ4:CS4"/>
    <mergeCell ref="CQ6:CS6"/>
    <mergeCell ref="CQ35:CR35"/>
    <mergeCell ref="CT4:CV4"/>
    <mergeCell ref="CT6:CV6"/>
    <mergeCell ref="CT35:CU35"/>
    <mergeCell ref="BS35:BT35"/>
    <mergeCell ref="DC4:DE4"/>
    <mergeCell ref="DC6:DE6"/>
    <mergeCell ref="DC35:DD35"/>
    <mergeCell ref="BV6:BX6"/>
    <mergeCell ref="BV35:BW35"/>
    <mergeCell ref="BY4:CA4"/>
    <mergeCell ref="CB6:CD6"/>
    <mergeCell ref="CN4:CP4"/>
    <mergeCell ref="CN6:CP6"/>
    <mergeCell ref="BY6:CA6"/>
    <mergeCell ref="BY35:BZ35"/>
    <mergeCell ref="CB4:CD4"/>
    <mergeCell ref="CB35:CC35"/>
    <mergeCell ref="CN35:CO35"/>
    <mergeCell ref="CK4:CM4"/>
    <mergeCell ref="CK6:CM6"/>
    <mergeCell ref="CK35:CL35"/>
    <mergeCell ref="DH4:DJ4"/>
    <mergeCell ref="DH6:DJ6"/>
    <mergeCell ref="DH35:DI35"/>
    <mergeCell ref="AY4:BA4"/>
    <mergeCell ref="BV4:BX4"/>
    <mergeCell ref="BK4:BM4"/>
    <mergeCell ref="BK6:BM6"/>
    <mergeCell ref="BK35:BL35"/>
    <mergeCell ref="BN4:BP4"/>
    <mergeCell ref="BN6:BP6"/>
    <mergeCell ref="BN35:BO35"/>
    <mergeCell ref="BS4:BU4"/>
    <mergeCell ref="BS6:BU6"/>
    <mergeCell ref="Z6:AB6"/>
    <mergeCell ref="AS6:AU6"/>
    <mergeCell ref="BE35:BF35"/>
    <mergeCell ref="BH4:BJ4"/>
    <mergeCell ref="BH6:BJ6"/>
    <mergeCell ref="BH35:BI35"/>
    <mergeCell ref="AY6:BA6"/>
    <mergeCell ref="BB6:BD6"/>
    <mergeCell ref="BE6:BG6"/>
    <mergeCell ref="BB4:BD4"/>
    <mergeCell ref="R6:S6"/>
    <mergeCell ref="R32:S32"/>
    <mergeCell ref="T4:V4"/>
    <mergeCell ref="T6:V6"/>
    <mergeCell ref="R4:S4"/>
    <mergeCell ref="AC6:AE6"/>
    <mergeCell ref="AC4:AE4"/>
    <mergeCell ref="W4:Y4"/>
    <mergeCell ref="W6:Y6"/>
    <mergeCell ref="Z4:AB4"/>
    <mergeCell ref="P6:Q6"/>
    <mergeCell ref="T35:U35"/>
    <mergeCell ref="B32:C32"/>
    <mergeCell ref="D32:E32"/>
    <mergeCell ref="F32:G32"/>
    <mergeCell ref="H32:I32"/>
    <mergeCell ref="J32:K32"/>
    <mergeCell ref="L32:M32"/>
    <mergeCell ref="N32:O32"/>
    <mergeCell ref="P32:Q32"/>
    <mergeCell ref="J4:K4"/>
    <mergeCell ref="H4:I4"/>
    <mergeCell ref="A4:A5"/>
    <mergeCell ref="B4:C4"/>
    <mergeCell ref="D4:E4"/>
    <mergeCell ref="F4:G4"/>
    <mergeCell ref="B6:C6"/>
    <mergeCell ref="N4:O4"/>
    <mergeCell ref="L4:M4"/>
    <mergeCell ref="P4:Q4"/>
    <mergeCell ref="D6:E6"/>
    <mergeCell ref="F6:G6"/>
    <mergeCell ref="H6:I6"/>
    <mergeCell ref="J6:K6"/>
    <mergeCell ref="L6:M6"/>
    <mergeCell ref="N6:O6"/>
    <mergeCell ref="A60:AG60"/>
    <mergeCell ref="BB35:BC35"/>
    <mergeCell ref="AS35:AT35"/>
    <mergeCell ref="A58:AG58"/>
    <mergeCell ref="AM35:AN35"/>
    <mergeCell ref="AV35:AW35"/>
    <mergeCell ref="AY35:AZ35"/>
    <mergeCell ref="AP35:AQ35"/>
    <mergeCell ref="W35:X35"/>
    <mergeCell ref="Z35:AA35"/>
    <mergeCell ref="AS4:AU4"/>
    <mergeCell ref="AG35:AH35"/>
    <mergeCell ref="AJ35:AK35"/>
    <mergeCell ref="AG4:AI4"/>
    <mergeCell ref="AJ4:AL4"/>
    <mergeCell ref="AG6:AI6"/>
    <mergeCell ref="AJ6:AL6"/>
    <mergeCell ref="AM4:AO4"/>
    <mergeCell ref="AP4:AR4"/>
    <mergeCell ref="AM6:AO6"/>
    <mergeCell ref="AP6:AR6"/>
    <mergeCell ref="AV4:AX4"/>
    <mergeCell ref="AV6:AX6"/>
    <mergeCell ref="CH35:CI35"/>
    <mergeCell ref="CE6:CG6"/>
    <mergeCell ref="CE35:CF35"/>
    <mergeCell ref="CE4:CG4"/>
    <mergeCell ref="CH4:CJ4"/>
    <mergeCell ref="CH6:CJ6"/>
    <mergeCell ref="BE4:BG4"/>
    <mergeCell ref="EN77:EP77"/>
    <mergeCell ref="ER77:ES77"/>
    <mergeCell ref="EN69:EP69"/>
    <mergeCell ref="EN70:EP70"/>
    <mergeCell ref="EN71:EP71"/>
    <mergeCell ref="EN72:EP72"/>
    <mergeCell ref="EN73:EP73"/>
    <mergeCell ref="EN74:EP74"/>
    <mergeCell ref="EN75:EP75"/>
    <mergeCell ref="EN76:EP76"/>
  </mergeCells>
  <printOptions/>
  <pageMargins left="0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2012-07-13T04:30:41Z</cp:lastPrinted>
  <dcterms:created xsi:type="dcterms:W3CDTF">2008-10-01T07:10:45Z</dcterms:created>
  <dcterms:modified xsi:type="dcterms:W3CDTF">2013-08-07T06:57:58Z</dcterms:modified>
  <cp:category/>
  <cp:version/>
  <cp:contentType/>
  <cp:contentStatus/>
</cp:coreProperties>
</file>